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fa6c0a95b48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тоги" sheetId="1" r:id="Rd35675c0f1054b46"/>
    <x:sheet xmlns:r="http://schemas.openxmlformats.org/officeDocument/2006/relationships" name="Модель" sheetId="2" r:id="Red972994ef0c4edf"/>
    <x:sheet xmlns:r="http://schemas.openxmlformats.org/officeDocument/2006/relationships" name="Кредит" sheetId="3" r:id="Rc2462f05e49c42bc"/>
    <x:sheet xmlns:r="http://schemas.openxmlformats.org/officeDocument/2006/relationships" name="Штат" sheetId="4" r:id="Rc7a01d6ed8a946d8"/>
    <x:sheet xmlns:r="http://schemas.openxmlformats.org/officeDocument/2006/relationships" name="Вводные" sheetId="5" r:id="Radaa00c931444138"/>
    <x:sheet xmlns:r="http://schemas.openxmlformats.org/officeDocument/2006/relationships" name="Проверка" sheetId="6" r:id="R5fb01de9eca74a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0">
    <x:numFmt numFmtId="200" formatCode="#,##0;(#,##0);&quot;-&quot;"/>
    <x:numFmt numFmtId="201" formatCode="0.00%"/>
    <x:numFmt numFmtId="202" formatCode="0%"/>
    <x:numFmt numFmtId="203" formatCode="0"/>
    <x:numFmt numFmtId="204" formatCode="&quot;М&quot;0"/>
    <x:numFmt numFmtId="205" formatCode="0.0"/>
    <x:numFmt numFmtId="206" formatCode="0.00&quot;x&quot;"/>
    <x:numFmt numFmtId="207" formatCode="0.00"/>
    <x:numFmt numFmtId="208" formatCode="#,##0.00;(#,##0.00);&quot;0.00&quot;"/>
    <x:numFmt numFmtId="209" formatCode="0.0%"/>
  </x:numFmts>
  <x:fonts count="12">
    <x:font>
      <x:sz val="11"/>
      <x:name val="Carlito"/>
    </x:font>
    <x:font>
      <x:sz val="10"/>
      <x:color rgb="FF182C45"/>
      <x:name val="Arial"/>
    </x:font>
    <x:font>
      <x:b/>
      <x:sz val="14"/>
      <x:color rgb="FF182C45"/>
      <x:name val="Arial"/>
    </x:font>
    <x:font>
      <x:b/>
      <x:sz val="10"/>
      <x:color rgb="FF18764D"/>
      <x:name val="Arial"/>
    </x:font>
    <x:font>
      <x:sz val="10"/>
      <x:color rgb="FF18764D"/>
      <x:name val="Arial"/>
    </x:font>
    <x:font>
      <x:sz val="10"/>
      <x:color rgb="FF111111"/>
      <x:name val="Arial"/>
    </x:font>
    <x:font>
      <x:b/>
      <x:sz val="10"/>
      <x:color rgb="FFFFFFFF"/>
      <x:name val="Arial"/>
    </x:font>
    <x:font>
      <x:sz val="10"/>
      <x:color rgb="FF2456A6"/>
      <x:name val="Arial"/>
    </x:font>
    <x:font>
      <x:b/>
      <x:sz val="10"/>
      <x:color rgb="FF111111"/>
      <x:name val="Arial"/>
    </x:font>
    <x:font>
      <x:b/>
      <x:sz val="10"/>
      <x:color rgb="FF2456A6"/>
      <x:name val="Arial"/>
    </x:font>
    <x:font>
      <x:b/>
      <x:sz val="10"/>
      <x:color rgb="FF182C45"/>
      <x:name val="Arial"/>
    </x:font>
    <x:font>
      <x:b/>
      <x:sz val="11"/>
      <x:color rgb="FF182C4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82C45"/>
      </x:patternFill>
    </x:fill>
    <x:fill>
      <x:patternFill patternType="solid">
        <x:fgColor rgb="FFFFF2CF"/>
      </x:patternFill>
    </x:fill>
    <x:fill>
      <x:patternFill patternType="solid">
        <x:fgColor rgb="FFE8EEF6"/>
      </x:patternFill>
    </x:fill>
    <x:fill>
      <x:patternFill patternType="solid">
        <x:fgColor rgb="FFFFFFFF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182C45"/>
      </x:bottom>
      <x:diagonal/>
    </x:border>
    <x:border>
      <x:left style="dotted">
        <x:color rgb="FFA3B5C9"/>
      </x:left>
      <x:right/>
      <x:top style="dotted">
        <x:color rgb="FFA3B5C9"/>
      </x:top>
      <x:bottom style="dotted">
        <x:color rgb="FFA3B5C9"/>
      </x:bottom>
      <x:diagonal/>
    </x:border>
    <x:border>
      <x:left/>
      <x:right/>
      <x:top style="dotted">
        <x:color rgb="FFA3B5C9"/>
      </x:top>
      <x:bottom style="dotted">
        <x:color rgb="FFA3B5C9"/>
      </x:bottom>
      <x:diagonal/>
    </x:border>
    <x:border>
      <x:left/>
      <x:right style="dotted">
        <x:color rgb="FFA3B5C9"/>
      </x:right>
      <x:top style="dotted">
        <x:color rgb="FFA3B5C9"/>
      </x:top>
      <x:bottom style="dotted">
        <x:color rgb="FFA3B5C9"/>
      </x:bottom>
      <x:diagonal/>
    </x:border>
  </x:borders>
  <x:cellStyleXfs count="1">
    <x:xf numFmtId="0" fontId="0" fillId="0" borderId="0"/>
  </x:cellStyleXfs>
  <x:cellXfs count="9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0" borderId="4" xfId="0" applyNumberFormat="1" applyFont="1" applyFill="1" applyBorder="1"/>
    <x:xf numFmtId="200" fontId="1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0" fontId="6" fillId="2" borderId="0" xfId="0" applyNumberFormat="1" applyFont="1" applyFill="1" applyBorder="1"/>
    <x:xf numFmtId="20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200" fontId="6" fillId="2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/>
    <x:xf numFmtId="200" fontId="1" fillId="3" borderId="0" xfId="0" applyNumberFormat="1" applyFont="1" applyFill="1" applyBorder="1"/>
    <x:xf numFmtId="200" fontId="7" fillId="3" borderId="0" xfId="0" applyNumberFormat="1" applyFont="1" applyFill="1" applyBorder="1"/>
    <x:xf numFmtId="200" fontId="5" fillId="4" borderId="0" xfId="0" applyNumberFormat="1" applyFont="1" applyFill="1" applyBorder="1"/>
    <x:xf numFmtId="200" fontId="8" fillId="4" borderId="0" xfId="0" applyNumberFormat="1" applyFont="1" applyFill="1" applyBorder="1"/>
    <x:xf numFmtId="0" fontId="3" fillId="3" borderId="2" xfId="0" applyNumberFormat="1" applyFont="1" applyFill="1" applyBorder="1"/>
    <x:xf numFmtId="0" fontId="9" fillId="3" borderId="2" xfId="0" applyNumberFormat="1" applyFont="1" applyFill="1" applyBorder="1"/>
    <x:xf numFmtId="200" fontId="7" fillId="5" borderId="0" xfId="0" applyNumberFormat="1" applyFont="1" applyFill="1" applyBorder="1"/>
    <x:xf numFmtId="200" fontId="1" fillId="5" borderId="0" xfId="0" applyNumberFormat="1" applyFont="1" applyFill="1" applyBorder="1"/>
    <x:xf numFmtId="201" fontId="7" fillId="3" borderId="0" xfId="0" applyNumberFormat="1" applyFont="1" applyFill="1" applyBorder="1"/>
    <x:xf numFmtId="202" fontId="7" fillId="3" borderId="0" xfId="0" applyNumberFormat="1" applyFont="1" applyFill="1" applyBorder="1"/>
    <x:xf numFmtId="200" fontId="1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/>
    <x:xf numFmtId="203" fontId="7" fillId="3" borderId="0" xfId="0" applyNumberFormat="1" applyFont="1" applyFill="1" applyBorder="1"/>
    <x:xf numFmtId="203" fontId="1" fillId="0" borderId="0" xfId="0" applyNumberFormat="1" applyFont="1" applyFill="1" applyBorder="1"/>
    <x:xf numFmtId="203" fontId="5" fillId="0" borderId="0" xfId="0" applyNumberFormat="1" applyFont="1" applyFill="1" applyBorder="1"/>
    <x:xf numFmtId="0" fontId="1" fillId="4" borderId="0" xfId="0" applyNumberFormat="1" applyFont="1" applyFill="1" applyBorder="1"/>
    <x:xf numFmtId="203" fontId="5" fillId="4" borderId="0" xfId="0" applyNumberFormat="1" applyFont="1" applyFill="1" applyBorder="1"/>
    <x:xf numFmtId="200" fontId="1" fillId="4" borderId="0" xfId="0" applyNumberFormat="1" applyFont="1" applyFill="1" applyBorder="1"/>
    <x:xf numFmtId="0" fontId="10" fillId="4" borderId="0" xfId="0" applyNumberFormat="1" applyFont="1" applyFill="1" applyBorder="1"/>
    <x:xf numFmtId="203" fontId="8" fillId="4" borderId="0" xfId="0" applyNumberFormat="1" applyFont="1" applyFill="1" applyBorder="1"/>
    <x:xf numFmtId="200" fontId="10" fillId="4" borderId="0" xfId="0" applyNumberFormat="1" applyFont="1" applyFill="1" applyBorder="1"/>
    <x:xf numFmtId="204" fontId="1" fillId="0" borderId="0" xfId="0" applyNumberFormat="1" applyFont="1" applyFill="1" applyBorder="1"/>
    <x:xf numFmtId="201" fontId="4" fillId="0" borderId="0" xfId="0" applyNumberFormat="1" applyFont="1" applyFill="1" applyBorder="1"/>
    <x:xf numFmtId="201" fontId="5" fillId="0" borderId="0" xfId="0" applyNumberFormat="1" applyFont="1" applyFill="1" applyBorder="1"/>
    <x:xf numFmtId="205" fontId="4" fillId="0" borderId="0" xfId="0" applyNumberFormat="1" applyFont="1" applyFill="1" applyBorder="1"/>
    <x:xf numFmtId="206" fontId="4" fillId="0" borderId="0" xfId="0" applyNumberFormat="1" applyFont="1" applyFill="1" applyBorder="1"/>
    <x:xf numFmtId="207" fontId="4" fillId="0" borderId="0" xfId="0" applyNumberFormat="1" applyFont="1" applyFill="1" applyBorder="1"/>
    <x:xf numFmtId="208" fontId="5" fillId="0" borderId="0" xfId="0" applyNumberFormat="1" applyFont="1" applyFill="1" applyBorder="1"/>
    <x:xf numFmtId="0" fontId="10" fillId="0" borderId="0" xfId="0" applyNumberFormat="1" applyFont="1" applyFill="1" applyBorder="1"/>
    <x:xf numFmtId="200" fontId="8" fillId="0" borderId="0" xfId="0" applyNumberFormat="1" applyFont="1" applyFill="1" applyBorder="1"/>
    <x:xf numFmtId="200" fontId="3" fillId="0" borderId="0" xfId="0" applyNumberFormat="1" applyFont="1" applyFill="1" applyBorder="1"/>
    <x:xf numFmtId="200" fontId="11" fillId="0" borderId="0" xfId="0" applyNumberFormat="1" applyFont="1" applyFill="1" applyBorder="1"/>
    <x:xf numFmtId="209" fontId="11" fillId="0" borderId="0" xfId="0" applyNumberFormat="1" applyFont="1" applyFill="1" applyBorder="1"/>
    <x:xf numFmtId="203" fontId="11" fillId="0" borderId="0" xfId="0" applyNumberFormat="1" applyFont="1" applyFill="1" applyBorder="1"/>
    <x:xf numFmtId="208" fontId="1" fillId="0" borderId="0" xfId="0" applyNumberFormat="1" applyFont="1" applyFill="1" applyBorder="1"/>
    <x:xf numFmtId="204" fontId="1" fillId="2" borderId="0" xfId="0" applyNumberFormat="1" applyFont="1" applyFill="1" applyBorder="1"/>
    <x:xf numFmtId="204" fontId="6" fillId="2" borderId="0" xfId="0" applyNumberFormat="1" applyFont="1" applyFill="1" applyBorder="1"/>
    <x:xf numFmtId="204" fontId="6" fillId="2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1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3" fontId="11" fillId="0" borderId="0" xfId="0" applyNumberFormat="1" applyFont="1" applyFill="1" applyBorder="1" applyAlignment="1">
      <x:alignment vertical="center"/>
    </x:xf>
    <x:xf numFmtId="209" fontId="11" fillId="0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200" fontId="6" fillId="2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6" fillId="2" borderId="0" xfId="0" applyNumberFormat="1" applyFont="1" applyFill="1" applyBorder="1" applyAlignment="1">
      <x:alignment horizontal="center" vertical="center"/>
    </x:xf>
    <x:xf numFmtId="0" fontId="10" fillId="4" borderId="0" xfId="0" applyNumberFormat="1" applyFont="1" applyFill="1" applyBorder="1" applyAlignment="1">
      <x:alignment vertical="center"/>
    </x:xf>
    <x:xf numFmtId="200" fontId="10" fillId="4" borderId="0" xfId="0" applyNumberFormat="1" applyFont="1" applyFill="1" applyBorder="1" applyAlignment="1">
      <x:alignment vertical="center"/>
    </x:xf>
    <x:xf numFmtId="205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8" fontId="5" fillId="0" borderId="0" xfId="0" applyNumberFormat="1" applyFont="1" applyFill="1" applyBorder="1" applyAlignment="1">
      <x:alignment vertical="center"/>
    </x:xf>
    <x:xf numFmtId="206" fontId="4" fillId="0" borderId="0" xfId="0" applyNumberFormat="1" applyFont="1" applyFill="1" applyBorder="1" applyAlignment="1">
      <x:alignment vertical="center"/>
    </x:xf>
    <x:xf numFmtId="207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3" fontId="7" fillId="3" borderId="0" xfId="0" applyNumberFormat="1" applyFont="1" applyFill="1" applyBorder="1" applyAlignment="1">
      <x:alignment vertical="center"/>
    </x:xf>
    <x:xf numFmtId="200" fontId="7" fillId="3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8" fillId="4" borderId="0" xfId="0" applyNumberFormat="1" applyFont="1" applyFill="1" applyBorder="1" applyAlignment="1">
      <x:alignment vertical="center"/>
    </x:xf>
    <x:xf numFmtId="200" fontId="8" fillId="4" borderId="0" xfId="0" applyNumberFormat="1" applyFont="1" applyFill="1" applyBorder="1" applyAlignment="1">
      <x:alignment vertical="center"/>
    </x:xf>
    <x:xf numFmtId="0" fontId="9" fillId="3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1" fontId="7" fillId="3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2" fontId="7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208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A52424"/>
      </x:font>
      <x:fill>
        <x:patternFill patternType="solid">
          <x:bgColor rgb="FFFCE1E1"/>
        </x:patternFill>
      </x:fill>
    </x:dxf>
    <x:dxf>
      <x:font>
        <x:color rgb="FFA52424"/>
      </x:font>
    </x:dxf>
    <x:dxf>
      <x:font>
        <x:b/>
        <x:color rgb="FFA52424"/>
      </x:font>
      <x:fill>
        <x:patternFill patternType="solid">
          <x:bgColor rgb="FFFCE1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14ddeeb244fba" /><Relationship Type="http://schemas.openxmlformats.org/officeDocument/2006/relationships/theme" Target="/xl/theme/theme1.xml" Id="R2483d60b30ba4c8a" /><Relationship Type="http://schemas.openxmlformats.org/officeDocument/2006/relationships/sharedStrings" Target="/xl/sharedStrings.xml" Id="Raae30d586ea94123" /><Relationship Type="http://schemas.openxmlformats.org/officeDocument/2006/relationships/worksheet" Target="/xl/worksheets/sheet1.xml" Id="Rd35675c0f1054b46" /><Relationship Type="http://schemas.openxmlformats.org/officeDocument/2006/relationships/worksheet" Target="/xl/worksheets/sheet2.xml" Id="Red972994ef0c4edf" /><Relationship Type="http://schemas.openxmlformats.org/officeDocument/2006/relationships/worksheet" Target="/xl/worksheets/sheet3.xml" Id="Rc2462f05e49c42bc" /><Relationship Type="http://schemas.openxmlformats.org/officeDocument/2006/relationships/worksheet" Target="/xl/worksheets/sheet4.xml" Id="Rc7a01d6ed8a946d8" /><Relationship Type="http://schemas.openxmlformats.org/officeDocument/2006/relationships/worksheet" Target="/xl/worksheets/sheet5.xml" Id="Radaa00c931444138" /><Relationship Type="http://schemas.openxmlformats.org/officeDocument/2006/relationships/worksheet" Target="/xl/worksheets/sheet6.xml" Id="R5fb01de9eca74a7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78273e35df3451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Свободные деньги по месяцам, ₸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Свободные деньги, ₸</c:v>
          </c:tx>
          <c:spPr>
            <a:ln xmlns:a="http://schemas.openxmlformats.org/drawingml/2006/main" w="19050">
              <a:solidFill>
                <a:srgbClr val="2B5B91"/>
              </a:solidFill>
              <a:prstDash val="solid"/>
            </a:ln>
          </c:spPr>
          <c:marker>
            <c:symbol val="none"/>
          </c:marker>
          <c:cat>
            <c:strRef>
              <c:f>'Итоги'!$C$30:$C$66</c:f>
              <c:strCache>
                <c:ptCount val="0"/>
              </c:strCache>
            </c:strRef>
          </c:cat>
          <c:val>
            <c:numRef>
              <c:f>'Итоги'!$D$30:$D$66</c:f>
              <c:numCache>
                <c:formatCode>#,##0;(#,##0);"-"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,,&quot; млн&quot;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6</xdr:row>
      <xdr:rowOff>0</xdr:rowOff>
    </xdr:from>
    <xdr:to>
      <xdr:col>13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78273e35df3451b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9848d6bcd2b49fd" /></Relationships>
</file>

<file path=xl/worksheets/sheet1.xml><?xml version="1.0" encoding="utf-8"?>
<x:worksheet xmlns:x="http://schemas.openxmlformats.org/spreadsheetml/2006/main">
  <x:sheetPr>
    <x:tabColor rgb="FF223D61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45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</x:cols>
  <x:sheetData>
    <x:row r="1" ht="22" customHeight="1">
      <x:c r="A1" s="56"/>
      <x:c r="B1" s="56"/>
      <x:c r="C1" s="56"/>
      <x:c r="D1" s="56"/>
      <x:c r="E1" s="56"/>
      <x:c r="F1" s="56"/>
      <x:c r="G1" s="56"/>
      <x:c r="H1" s="56"/>
      <x:c r="I1" s="56"/>
      <x:c r="J1" s="56"/>
      <x:c r="K1" s="56"/>
      <x:c r="L1" s="56"/>
      <x:c r="M1" s="56"/>
    </x:row>
    <x:row r="2" ht="22" customHeight="1">
      <x:c r="A2" s="56"/>
      <x:c r="B2" s="56"/>
      <x:c r="C2" s="57" t="str">
        <x:v>Кафе в Астане: прибыль и деньги</x:v>
      </x:c>
      <x:c r="D2" s="56"/>
      <x:c r="E2" s="56"/>
      <x:c r="F2" s="56"/>
      <x:c r="G2" s="56"/>
      <x:c r="H2" s="56"/>
      <x:c r="I2" s="56"/>
      <x:c r="J2" s="56"/>
      <x:c r="K2" s="56"/>
      <x:c r="L2" s="56"/>
      <x:c r="M2" s="56"/>
    </x:row>
    <x:row r="3" ht="22" customHeight="1">
      <x:c r="A3" s="56"/>
      <x:c r="B3" s="56"/>
      <x:c r="C3" s="58"/>
      <x:c r="D3" s="58"/>
      <x:c r="E3" s="58"/>
      <x:c r="F3" s="58"/>
      <x:c r="G3" s="58"/>
      <x:c r="H3" s="58"/>
      <x:c r="I3" s="58"/>
      <x:c r="J3" s="58"/>
      <x:c r="K3" s="58"/>
      <x:c r="L3" s="58"/>
      <x:c r="M3" s="58"/>
    </x:row>
    <x:row r="4" ht="22" customHeight="1">
      <x:c r="A4" s="56"/>
      <x:c r="B4" s="56"/>
      <x:c r="C4" s="56" t="str">
        <x:v>Сценарий</x:v>
      </x:c>
      <x:c r="D4" s="59" t="str">
        <x:f>'Вводные'!D5</x:f>
        <x:v>База</x:v>
      </x:c>
      <x:c r="E4" s="60"/>
      <x:c r="F4" s="61"/>
      <x:c r="G4" s="56"/>
      <x:c r="H4" s="56"/>
      <x:c r="I4" s="56"/>
      <x:c r="J4" s="56"/>
      <x:c r="K4" s="56"/>
      <x:c r="L4" s="56"/>
      <x:c r="M4" s="56"/>
    </x:row>
    <x:row r="5" ht="22" customHeight="1">
      <x:c r="A5" s="56"/>
      <x:c r="B5" s="56"/>
      <x:c r="C5" s="56"/>
      <x:c r="D5" s="56"/>
      <x:c r="E5" s="56"/>
      <x:c r="F5" s="56"/>
      <x:c r="G5" s="56"/>
      <x:c r="H5" s="56"/>
      <x:c r="I5" s="56"/>
      <x:c r="J5" s="56"/>
      <x:c r="K5" s="56"/>
      <x:c r="L5" s="56"/>
      <x:c r="M5" s="56"/>
    </x:row>
    <x:row r="6" ht="22" customHeight="1">
      <x:c r="A6" s="56"/>
      <x:c r="B6" s="56"/>
      <x:c r="C6" s="56"/>
      <x:c r="D6" s="56"/>
      <x:c r="E6" s="56"/>
      <x:c r="F6" s="56"/>
      <x:c r="G6" s="56"/>
      <x:c r="H6" s="56"/>
      <x:c r="I6" s="56"/>
      <x:c r="J6" s="56"/>
      <x:c r="K6" s="56"/>
      <x:c r="L6" s="56"/>
      <x:c r="M6" s="56"/>
    </x:row>
    <x:row r="7" ht="22" customHeight="1">
      <x:c r="A7" s="56"/>
      <x:c r="B7" s="56"/>
      <x:c r="C7" s="56" t="str">
        <x:v>Выручка рабочего месяца</x:v>
      </x:c>
      <x:c r="D7" s="62" t="n">
        <x:f>'Модель'!G12</x:f>
        <x:v>8400000</x:v>
      </x:c>
      <x:c r="E7" s="63"/>
      <x:c r="F7" s="63"/>
      <x:c r="G7" s="63"/>
      <x:c r="H7" s="63"/>
      <x:c r="I7" s="63"/>
      <x:c r="J7" s="63"/>
      <x:c r="K7" s="63"/>
      <x:c r="L7" s="63"/>
      <x:c r="M7" s="63"/>
    </x:row>
    <x:row r="8" ht="22" customHeight="1">
      <x:c r="A8" s="56"/>
      <x:c r="B8" s="56"/>
      <x:c r="C8" s="56" t="str">
        <x:v>Прибыль рабочего месяца М4</x:v>
      </x:c>
      <x:c r="D8" s="62" t="n">
        <x:f>'Модель'!G30</x:f>
        <x:v>531735.686159656</x:v>
      </x:c>
      <x:c r="E8" s="63"/>
      <x:c r="F8" s="63"/>
      <x:c r="G8" s="63"/>
      <x:c r="H8" s="63"/>
      <x:c r="I8" s="63"/>
      <x:c r="J8" s="63"/>
      <x:c r="K8" s="63"/>
      <x:c r="L8" s="63"/>
      <x:c r="M8" s="63"/>
    </x:row>
    <x:row r="9" ht="22" customHeight="1">
      <x:c r="A9" s="56"/>
      <x:c r="B9" s="56"/>
      <x:c r="C9" s="56" t="str">
        <x:v>Остается владельцу за месяц</x:v>
      </x:c>
      <x:c r="D9" s="62" t="n">
        <x:f>'Модель'!G47</x:f>
        <x:v>674042.8677190794</x:v>
      </x:c>
      <x:c r="E9" s="63"/>
      <x:c r="F9" s="63"/>
      <x:c r="G9" s="63"/>
      <x:c r="H9" s="63"/>
      <x:c r="I9" s="63"/>
      <x:c r="J9" s="63"/>
      <x:c r="K9" s="63"/>
      <x:c r="L9" s="63"/>
      <x:c r="M9" s="63"/>
    </x:row>
    <x:row r="10" ht="22" customHeight="1">
      <x:c r="A10" s="56"/>
      <x:c r="B10" s="56"/>
      <x:c r="C10" s="56" t="str">
        <x:v>Минимум свободных денег</x:v>
      </x:c>
      <x:c r="D10" s="62" t="n">
        <x:f>MIN('Модель'!D46:AM46)</x:f>
        <x:v>550338.6031572376</x:v>
      </x:c>
      <x:c r="E10" s="63"/>
      <x:c r="F10" s="63"/>
      <x:c r="G10" s="63"/>
      <x:c r="H10" s="63"/>
      <x:c r="I10" s="63"/>
      <x:c r="J10" s="63"/>
      <x:c r="K10" s="63"/>
      <x:c r="L10" s="63"/>
      <x:c r="M10" s="63"/>
    </x:row>
    <x:row r="11" ht="22" customHeight="1">
      <x:c r="A11" s="56"/>
      <x:c r="B11" s="56"/>
      <x:c r="C11" s="56" t="str">
        <x:v>Платеж по займу</x:v>
      </x:c>
      <x:c r="D11" s="62" t="n">
        <x:f>'Кредит'!D11</x:f>
        <x:v>168282.1322809206</x:v>
      </x:c>
      <x:c r="E11" s="63"/>
      <x:c r="F11" s="63"/>
      <x:c r="G11" s="63"/>
      <x:c r="H11" s="63"/>
      <x:c r="I11" s="63"/>
      <x:c r="J11" s="63"/>
      <x:c r="K11" s="63"/>
      <x:c r="L11" s="63"/>
      <x:c r="M11" s="63"/>
    </x:row>
    <x:row r="12" ht="22" customHeight="1">
      <x:c r="A12" s="56"/>
      <x:c r="B12" s="56"/>
      <x:c r="C12" s="56" t="str">
        <x:v>Порог гостей в день</x:v>
      </x:c>
      <x:c r="D12" s="64" t="n">
        <x:f>'Модель'!G67</x:f>
        <x:v>61</x:v>
      </x:c>
      <x:c r="E12" s="63"/>
      <x:c r="F12" s="63"/>
      <x:c r="G12" s="63"/>
      <x:c r="H12" s="63"/>
      <x:c r="I12" s="63"/>
      <x:c r="J12" s="63"/>
      <x:c r="K12" s="63"/>
      <x:c r="L12" s="63"/>
      <x:c r="M12" s="63"/>
    </x:row>
    <x:row r="13" ht="22" customHeight="1">
      <x:c r="A13" s="56"/>
      <x:c r="B13" s="56"/>
      <x:c r="C13" s="56" t="str">
        <x:v>Возврат своего вклада, месяц</x:v>
      </x:c>
      <x:c r="D13" s="64" t="n">
        <x:f>IF(MIN('Модель'!D70:AM70)&gt;36,"за горизонтом",MIN('Модель'!D70:AM70))</x:f>
        <x:v>29</x:v>
      </x:c>
      <x:c r="E13" s="63"/>
      <x:c r="F13" s="63"/>
      <x:c r="G13" s="63"/>
      <x:c r="H13" s="63"/>
      <x:c r="I13" s="63"/>
      <x:c r="J13" s="63"/>
      <x:c r="K13" s="63"/>
      <x:c r="L13" s="63"/>
      <x:c r="M13" s="63"/>
    </x:row>
    <x:row r="14" ht="22" customHeight="1">
      <x:c r="A14" s="56"/>
      <x:c r="B14" s="56"/>
      <x:c r="C14" s="56" t="str">
        <x:v>Возврат денег проекта, месяц</x:v>
      </x:c>
      <x:c r="D14" s="64" t="n">
        <x:f>IF(MIN('Модель'!D71:AM71)&gt;36,"за горизонтом",MIN('Модель'!D71:AM71))</x:f>
        <x:v>31</x:v>
      </x:c>
      <x:c r="E14" s="63"/>
      <x:c r="F14" s="63"/>
      <x:c r="G14" s="63"/>
      <x:c r="H14" s="63"/>
      <x:c r="I14" s="63"/>
      <x:c r="J14" s="63"/>
      <x:c r="K14" s="63"/>
      <x:c r="L14" s="63"/>
      <x:c r="M14" s="63"/>
    </x:row>
    <x:row r="15" ht="22" customHeight="1">
      <x:c r="A15" s="56"/>
      <x:c r="B15" s="56"/>
      <x:c r="C15" s="56" t="str">
        <x:v>NPV проекта при выбранной ставке</x:v>
      </x:c>
      <x:c r="D15" s="62" t="n">
        <x:f>NPV((1+'Вводные'!D29)^(1/12)-1,G31:G66)+G30</x:f>
        <x:v>-2173140.883151591</x:v>
      </x:c>
      <x:c r="E15" s="63"/>
      <x:c r="F15" s="63"/>
      <x:c r="G15" s="63"/>
      <x:c r="H15" s="63"/>
      <x:c r="I15" s="63"/>
      <x:c r="J15" s="63"/>
      <x:c r="K15" s="63"/>
      <x:c r="L15" s="63"/>
      <x:c r="M15" s="63"/>
    </x:row>
    <x:row r="16" ht="22" customHeight="1">
      <x:c r="A16" s="56"/>
      <x:c r="B16" s="56"/>
      <x:c r="C16" s="56" t="str">
        <x:v>IRR проекта, годовая</x:v>
      </x:c>
      <x:c r="D16" s="65" t="n">
        <x:f>IF(MAX(G30:G66)&lt;=0,"нет смены знака",(1+IRR(G30:G66,-0.05))^12-1)</x:f>
        <x:v>0.12579370389189304</x:v>
      </x:c>
      <x:c r="E16" s="63"/>
      <x:c r="F16" s="63"/>
      <x:c r="G16" s="63"/>
      <x:c r="H16" s="63"/>
      <x:c r="I16" s="63"/>
      <x:c r="J16" s="63"/>
      <x:c r="K16" s="63"/>
      <x:c r="L16" s="63"/>
      <x:c r="M16" s="63"/>
    </x:row>
    <x:row r="17" ht="22" customHeight="1">
      <x:c r="A17" s="56"/>
      <x:c r="B17" s="56"/>
      <x:c r="C17" s="56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</x:row>
    <x:row r="18" ht="22" customHeight="1">
      <x:c r="A18" s="56"/>
      <x:c r="B18" s="56"/>
      <x:c r="C18" s="56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</x:row>
    <x:row r="19" ht="22" customHeight="1">
      <x:c r="A19" s="56"/>
      <x:c r="B19" s="56"/>
      <x:c r="C19" s="56" t="str">
        <x:v>Остаток после налога</x:v>
      </x:c>
      <x:c r="D19" s="63" t="str">
        <x:f>IF(D10&lt;0,"Нужно финансирование","Разгон покрыт")</x:f>
        <x:v>Разгон покрыт</x:v>
      </x:c>
      <x:c r="E19" s="63"/>
      <x:c r="F19" s="63"/>
      <x:c r="G19" s="63"/>
      <x:c r="H19" s="63"/>
      <x:c r="I19" s="63"/>
      <x:c r="J19" s="63"/>
      <x:c r="K19" s="63"/>
      <x:c r="L19" s="63"/>
      <x:c r="M19" s="63"/>
    </x:row>
    <x:row r="20" ht="22" customHeight="1">
      <x:c r="A20" s="56"/>
      <x:c r="B20" s="56"/>
      <x:c r="C20" s="56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</x:row>
    <x:row r="21" ht="22" customHeight="1">
      <x:c r="A21" s="56"/>
      <x:c r="B21" s="56"/>
      <x:c r="C21" s="56" t="str">
        <x:v>Изъятия в базе 0: деньги остаются в кафе.</x:v>
      </x:c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</x:row>
    <x:row r="22" ht="22" customHeight="1">
      <x:c r="A22" s="56"/>
      <x:c r="B22" s="56"/>
      <x:c r="C22" s="56" t="str">
        <x:v>Номинальный кредитный расчет без комиссий и страховки.</x:v>
      </x:c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</x:row>
    <x:row r="23" ht="22" customHeight="1">
      <x:c r="A23" s="56"/>
      <x:c r="B23" s="56"/>
      <x:c r="C23" s="56" t="str">
        <x:v>36 расчетных месяцев в параметрах 2026, цены и нормы обновляют.</x:v>
      </x:c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</x:row>
    <x:row r="24" ht="22" customHeight="1">
      <x:c r="A24" s="56"/>
      <x:c r="B24" s="56"/>
      <x:c r="C24" s="56" t="str">
        <x:v>NPV и IRR до долга, без возврата активов в конце горизонта.</x:v>
      </x:c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</x:row>
    <x:row r="25" ht="22" customHeight="1">
      <x:c r="A25" s="56"/>
      <x:c r="B25" s="56"/>
      <x:c r="C25" s="56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</x:row>
    <x:row r="26" ht="22" customHeight="1">
      <x:c r="A26" s="56"/>
      <x:c r="B26" s="56"/>
      <x:c r="C26" s="56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</x:row>
    <x:row r="27" ht="22" customHeight="1">
      <x:c r="A27" s="56"/>
      <x:c r="B27" s="56"/>
      <x:c r="C27" s="56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</x:row>
    <x:row r="28" ht="22" customHeight="1">
      <x:c r="A28" s="56"/>
      <x:c r="B28" s="56"/>
      <x:c r="C28" s="56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</x:row>
    <x:row r="29" ht="34" customHeight="1">
      <x:c r="A29" s="56"/>
      <x:c r="B29" s="56"/>
      <x:c r="C29" s="66" t="str">
        <x:v>Месяц</x:v>
      </x:c>
      <x:c r="D29" s="67" t="str">
        <x:v>Свободные деньги, ₸</x:v>
      </x:c>
      <x:c r="E29" s="67" t="str">
        <x:v>Прибыль, ₸</x:v>
      </x:c>
      <x:c r="F29" s="67" t="str">
        <x:v>После долга, ₸</x:v>
      </x:c>
      <x:c r="G29" s="67" t="str">
        <x:v>Проект до долга, ₸</x:v>
      </x:c>
      <x:c r="H29" s="63"/>
      <x:c r="I29" s="63"/>
      <x:c r="J29" s="63"/>
      <x:c r="K29" s="63"/>
      <x:c r="L29" s="63"/>
      <x:c r="M29" s="63"/>
    </x:row>
    <x:row r="30" ht="22" customHeight="1">
      <x:c r="A30" s="56"/>
      <x:c r="B30" s="56"/>
      <x:c r="C30" s="68" t="n">
        <x:v>0</x:v>
      </x:c>
      <x:c r="D30" s="63" t="n">
        <x:f>'Вводные'!D41</x:f>
        <x:v>3400000</x:v>
      </x:c>
      <x:c r="E30" s="63" t="n">
        <x:f>-'Вводные'!D43</x:f>
        <x:v>-2000000</x:v>
      </x:c>
      <x:c r="F30" s="63" t="n">
        <x:f>-'Вводные'!D44</x:f>
        <x:v>-14600000</x:v>
      </x:c>
      <x:c r="G30" s="63" t="n">
        <x:f>-'Вводные'!D57</x:f>
        <x:v>-20600000</x:v>
      </x:c>
      <x:c r="H30" s="63"/>
      <x:c r="I30" s="63"/>
      <x:c r="J30" s="63"/>
      <x:c r="K30" s="63"/>
      <x:c r="L30" s="63"/>
      <x:c r="M30" s="63"/>
    </x:row>
    <x:row r="31" ht="22" customHeight="1">
      <x:c r="A31" s="56"/>
      <x:c r="B31" s="56"/>
      <x:c r="C31" s="68" t="n">
        <x:v>1</x:v>
      </x:c>
      <x:c r="D31" s="63" t="n">
        <x:f>'Модель'!D46</x:f>
        <x:v>1509942.8677190794</x:v>
      </x:c>
      <x:c r="E31" s="63" t="n">
        <x:f>'Модель'!D30</x:f>
        <x:v>-2035525</x:v>
      </x:c>
      <x:c r="F31" s="63" t="n">
        <x:f>'Модель'!D47</x:f>
        <x:v>-1890057.1322809206</x:v>
      </x:c>
      <x:c r="G31" s="63" t="n">
        <x:f>'Модель'!D48</x:f>
        <x:v>-1721775</x:v>
      </x:c>
      <x:c r="H31" s="63"/>
      <x:c r="I31" s="63"/>
      <x:c r="J31" s="63"/>
      <x:c r="K31" s="63"/>
      <x:c r="L31" s="63"/>
      <x:c r="M31" s="63"/>
    </x:row>
    <x:row r="32" ht="22" customHeight="1">
      <x:c r="A32" s="56"/>
      <x:c r="B32" s="56"/>
      <x:c r="C32" s="68" t="n">
        <x:v>2</x:v>
      </x:c>
      <x:c r="D32" s="63" t="n">
        <x:f>'Модель'!E46</x:f>
        <x:v>645525.7354381585</x:v>
      </x:c>
      <x:c r="E32" s="63" t="n">
        <x:f>'Модель'!E30</x:f>
        <x:v>-1008851.1616588408</x:v>
      </x:c>
      <x:c r="F32" s="63" t="n">
        <x:f>'Модель'!E47</x:f>
        <x:v>-864417.1322809206</x:v>
      </x:c>
      <x:c r="G32" s="63" t="n">
        <x:f>'Модель'!E48</x:f>
        <x:v>-696135</x:v>
      </x:c>
      <x:c r="H32" s="63"/>
      <x:c r="I32" s="63"/>
      <x:c r="J32" s="63"/>
      <x:c r="K32" s="63"/>
      <x:c r="L32" s="63"/>
      <x:c r="M32" s="63"/>
    </x:row>
    <x:row r="33" ht="22" customHeight="1">
      <x:c r="A33" s="56"/>
      <x:c r="B33" s="56"/>
      <x:c r="C33" s="68" t="n">
        <x:v>3</x:v>
      </x:c>
      <x:c r="D33" s="63" t="n">
        <x:f>'Модель'!F46</x:f>
        <x:v>550338.6031572376</x:v>
      </x:c>
      <x:c r="E33" s="63" t="n">
        <x:f>'Модель'!F30</x:f>
        <x:v>-238567.7234657973</x:v>
      </x:c>
      <x:c r="F33" s="63" t="n">
        <x:f>'Модель'!F47</x:f>
        <x:v>-95187.1322809206</x:v>
      </x:c>
      <x:c r="G33" s="63" t="n">
        <x:f>'Модель'!F48</x:f>
        <x:v>73095</x:v>
      </x:c>
      <x:c r="H33" s="63"/>
      <x:c r="I33" s="63"/>
      <x:c r="J33" s="63"/>
      <x:c r="K33" s="63"/>
      <x:c r="L33" s="63"/>
      <x:c r="M33" s="63"/>
    </x:row>
    <x:row r="34" ht="22" customHeight="1">
      <x:c r="A34" s="56"/>
      <x:c r="B34" s="56"/>
      <x:c r="C34" s="68" t="n">
        <x:v>4</x:v>
      </x:c>
      <x:c r="D34" s="63" t="n">
        <x:f>'Модель'!G46</x:f>
        <x:v>1224381.4708763175</x:v>
      </x:c>
      <x:c r="E34" s="63" t="n">
        <x:f>'Модель'!G30</x:f>
        <x:v>531735.686159656</x:v>
      </x:c>
      <x:c r="F34" s="63" t="n">
        <x:f>'Модель'!G47</x:f>
        <x:v>674042.8677190794</x:v>
      </x:c>
      <x:c r="G34" s="63" t="n">
        <x:f>'Модель'!G48</x:f>
        <x:v>842325</x:v>
      </x:c>
      <x:c r="H34" s="63"/>
      <x:c r="I34" s="63"/>
      <x:c r="J34" s="63"/>
      <x:c r="K34" s="63"/>
      <x:c r="L34" s="63"/>
      <x:c r="M34" s="63"/>
    </x:row>
    <x:row r="35" ht="22" customHeight="1">
      <x:c r="A35" s="56"/>
      <x:c r="B35" s="56"/>
      <x:c r="C35" s="68" t="n">
        <x:v>5</x:v>
      </x:c>
      <x:c r="D35" s="63" t="n">
        <x:f>'Модель'!H46</x:f>
        <x:v>1898424.3385953968</x:v>
      </x:c>
      <x:c r="E35" s="63" t="n">
        <x:f>'Модель'!H30</x:f>
        <x:v>532829.445842592</x:v>
      </x:c>
      <x:c r="F35" s="63" t="n">
        <x:f>'Модель'!H47</x:f>
        <x:v>674042.8677190794</x:v>
      </x:c>
      <x:c r="G35" s="63" t="n">
        <x:f>'Модель'!H48</x:f>
        <x:v>842325</x:v>
      </x:c>
      <x:c r="H35" s="63"/>
      <x:c r="I35" s="63"/>
      <x:c r="J35" s="63"/>
      <x:c r="K35" s="63"/>
      <x:c r="L35" s="63"/>
      <x:c r="M35" s="63"/>
    </x:row>
    <x:row r="36" ht="22" customHeight="1">
      <x:c r="A36" s="56"/>
      <x:c r="B36" s="56"/>
      <x:c r="C36" s="68" t="n">
        <x:v>6</x:v>
      </x:c>
      <x:c r="D36" s="63" t="n">
        <x:f>'Модель'!I46</x:f>
        <x:v>2572467.206314476</x:v>
      </x:c>
      <x:c r="E36" s="63" t="n">
        <x:f>'Модель'!I30</x:f>
        <x:v>533943.9413861836</x:v>
      </x:c>
      <x:c r="F36" s="63" t="n">
        <x:f>'Модель'!I47</x:f>
        <x:v>674042.8677190794</x:v>
      </x:c>
      <x:c r="G36" s="63" t="n">
        <x:f>'Модель'!I48</x:f>
        <x:v>842325</x:v>
      </x:c>
      <x:c r="H36" s="63"/>
      <x:c r="I36" s="63"/>
      <x:c r="J36" s="63"/>
      <x:c r="K36" s="63"/>
      <x:c r="L36" s="63"/>
      <x:c r="M36" s="63"/>
    </x:row>
    <x:row r="37" ht="22" customHeight="1">
      <x:c r="A37" s="56"/>
      <x:c r="B37" s="56"/>
      <x:c r="C37" s="68" t="n">
        <x:v>7</x:v>
      </x:c>
      <x:c r="D37" s="63" t="n">
        <x:f>'Модель'!J46</x:f>
        <x:v>3246510.0740335556</x:v>
      </x:c>
      <x:c r="E37" s="63" t="n">
        <x:f>'Модель'!J30</x:f>
        <x:v>535079.5659077892</x:v>
      </x:c>
      <x:c r="F37" s="63" t="n">
        <x:f>'Модель'!J47</x:f>
        <x:v>674042.8677190794</x:v>
      </x:c>
      <x:c r="G37" s="63" t="n">
        <x:f>'Модель'!J48</x:f>
        <x:v>842325</x:v>
      </x:c>
      <x:c r="H37" s="63"/>
      <x:c r="I37" s="63"/>
      <x:c r="J37" s="63"/>
      <x:c r="K37" s="63"/>
      <x:c r="L37" s="63"/>
      <x:c r="M37" s="63"/>
    </x:row>
    <x:row r="38" ht="22" customHeight="1">
      <x:c r="A38" s="56"/>
      <x:c r="B38" s="56"/>
      <x:c r="C38" s="68" t="n">
        <x:v>8</x:v>
      </x:c>
      <x:c r="D38" s="63" t="n">
        <x:f>'Модель'!K46</x:f>
        <x:v>3920552.941752636</x:v>
      </x:c>
      <x:c r="E38" s="63" t="n">
        <x:f>'Модель'!K30</x:f>
        <x:v>536236.7199776168</x:v>
      </x:c>
      <x:c r="F38" s="63" t="n">
        <x:f>'Модель'!K47</x:f>
        <x:v>674042.8677190794</x:v>
      </x:c>
      <x:c r="G38" s="63" t="n">
        <x:f>'Модель'!K48</x:f>
        <x:v>842325</x:v>
      </x:c>
      <x:c r="H38" s="63"/>
      <x:c r="I38" s="63"/>
      <x:c r="J38" s="63"/>
      <x:c r="K38" s="63"/>
      <x:c r="L38" s="63"/>
      <x:c r="M38" s="63"/>
    </x:row>
    <x:row r="39" ht="22" customHeight="1">
      <x:c r="A39" s="56"/>
      <x:c r="B39" s="56"/>
      <x:c r="C39" s="68" t="n">
        <x:v>9</x:v>
      </x:c>
      <x:c r="D39" s="63" t="n">
        <x:f>'Модель'!L46</x:f>
        <x:v>4594595.809471715</x:v>
      </x:c>
      <x:c r="E39" s="63" t="n">
        <x:f>'Модель'!L30</x:f>
        <x:v>537415.8117600182</x:v>
      </x:c>
      <x:c r="F39" s="63" t="n">
        <x:f>'Модель'!L47</x:f>
        <x:v>674042.8677190794</x:v>
      </x:c>
      <x:c r="G39" s="63" t="n">
        <x:f>'Модель'!L48</x:f>
        <x:v>842325</x:v>
      </x:c>
      <x:c r="H39" s="63"/>
      <x:c r="I39" s="63"/>
      <x:c r="J39" s="63"/>
      <x:c r="K39" s="63"/>
      <x:c r="L39" s="63"/>
      <x:c r="M39" s="63"/>
    </x:row>
    <x:row r="40" ht="22" customHeight="1">
      <x:c r="A40" s="56"/>
      <x:c r="B40" s="56"/>
      <x:c r="C40" s="68" t="n">
        <x:v>10</x:v>
      </x:c>
      <x:c r="D40" s="63" t="n">
        <x:f>'Модель'!M46</x:f>
        <x:v>5268638.677190795</x:v>
      </x:c>
      <x:c r="E40" s="63" t="n">
        <x:f>'Модель'!M30</x:f>
        <x:v>538617.257157461</x:v>
      </x:c>
      <x:c r="F40" s="63" t="n">
        <x:f>'Модель'!M47</x:f>
        <x:v>674042.8677190794</x:v>
      </x:c>
      <x:c r="G40" s="63" t="n">
        <x:f>'Модель'!M48</x:f>
        <x:v>842325</x:v>
      </x:c>
      <x:c r="H40" s="63"/>
      <x:c r="I40" s="63"/>
      <x:c r="J40" s="63"/>
      <x:c r="K40" s="63"/>
      <x:c r="L40" s="63"/>
      <x:c r="M40" s="63"/>
    </x:row>
    <x:row r="41" ht="22" customHeight="1">
      <x:c r="A41" s="56"/>
      <x:c r="B41" s="56"/>
      <x:c r="C41" s="68" t="n">
        <x:v>11</x:v>
      </x:c>
      <x:c r="D41" s="63" t="n">
        <x:f>'Модель'!N46</x:f>
        <x:v>5942681.544909874</x:v>
      </x:c>
      <x:c r="E41" s="63" t="n">
        <x:f>'Модель'!N30</x:f>
        <x:v>539841.4799572303</x:v>
      </x:c>
      <x:c r="F41" s="63" t="n">
        <x:f>'Модель'!N47</x:f>
        <x:v>674042.8677190794</x:v>
      </x:c>
      <x:c r="G41" s="63" t="n">
        <x:f>'Модель'!N48</x:f>
        <x:v>842325</x:v>
      </x:c>
      <x:c r="H41" s="63"/>
      <x:c r="I41" s="63"/>
      <x:c r="J41" s="63"/>
      <x:c r="K41" s="63"/>
      <x:c r="L41" s="63"/>
      <x:c r="M41" s="63"/>
    </x:row>
    <x:row r="42" ht="22" customHeight="1">
      <x:c r="A42" s="56"/>
      <x:c r="B42" s="56"/>
      <x:c r="C42" s="68" t="n">
        <x:v>12</x:v>
      </x:c>
      <x:c r="D42" s="63" t="n">
        <x:f>'Модель'!O46</x:f>
        <x:v>6616724.412628953</x:v>
      </x:c>
      <x:c r="E42" s="63" t="n">
        <x:f>'Модель'!O30</x:f>
        <x:v>541088.911980912</x:v>
      </x:c>
      <x:c r="F42" s="63" t="n">
        <x:f>'Модель'!O47</x:f>
        <x:v>674042.8677190794</x:v>
      </x:c>
      <x:c r="G42" s="63" t="n">
        <x:f>'Модель'!O48</x:f>
        <x:v>842325</x:v>
      </x:c>
      <x:c r="H42" s="63"/>
      <x:c r="I42" s="63"/>
      <x:c r="J42" s="63"/>
      <x:c r="K42" s="63"/>
      <x:c r="L42" s="63"/>
      <x:c r="M42" s="63"/>
    </x:row>
    <x:row r="43" ht="22" customHeight="1">
      <x:c r="A43" s="56"/>
      <x:c r="B43" s="56"/>
      <x:c r="C43" s="68" t="n">
        <x:v>13</x:v>
      </x:c>
      <x:c r="D43" s="63" t="n">
        <x:f>'Модель'!P46</x:f>
        <x:v>7290767.280348033</x:v>
      </x:c>
      <x:c r="E43" s="63" t="n">
        <x:f>'Модель'!P30</x:f>
        <x:v>542359.9932367092</x:v>
      </x:c>
      <x:c r="F43" s="63" t="n">
        <x:f>'Модель'!P47</x:f>
        <x:v>674042.8677190794</x:v>
      </x:c>
      <x:c r="G43" s="63" t="n">
        <x:f>'Модель'!P48</x:f>
        <x:v>842325</x:v>
      </x:c>
      <x:c r="H43" s="63"/>
      <x:c r="I43" s="63"/>
      <x:c r="J43" s="63"/>
      <x:c r="K43" s="63"/>
      <x:c r="L43" s="63"/>
      <x:c r="M43" s="63"/>
    </x:row>
    <x:row r="44" ht="22" customHeight="1">
      <x:c r="A44" s="56"/>
      <x:c r="B44" s="56"/>
      <x:c r="C44" s="68" t="n">
        <x:v>14</x:v>
      </x:c>
      <x:c r="D44" s="63" t="n">
        <x:f>'Модель'!Q46</x:f>
        <x:v>7964810.148067113</x:v>
      </x:c>
      <x:c r="E44" s="63" t="n">
        <x:f>'Модель'!Q30</x:f>
        <x:v>543655.1720746476</x:v>
      </x:c>
      <x:c r="F44" s="63" t="n">
        <x:f>'Модель'!Q47</x:f>
        <x:v>674042.8677190794</x:v>
      </x:c>
      <x:c r="G44" s="63" t="n">
        <x:f>'Модель'!Q48</x:f>
        <x:v>842325</x:v>
      </x:c>
      <x:c r="H44" s="63"/>
      <x:c r="I44" s="63"/>
      <x:c r="J44" s="63"/>
      <x:c r="K44" s="63"/>
      <x:c r="L44" s="63"/>
      <x:c r="M44" s="63"/>
    </x:row>
    <x:row r="45" ht="22" customHeight="1">
      <x:c r="A45" s="56"/>
      <x:c r="B45" s="56"/>
      <x:c r="C45" s="68" t="n">
        <x:v>15</x:v>
      </x:c>
      <x:c r="D45" s="63" t="n">
        <x:f>'Модель'!R46</x:f>
        <x:v>8638853.015786193</x:v>
      </x:c>
      <x:c r="E45" s="63" t="n">
        <x:f>'Модель'!R30</x:f>
        <x:v>544974.9053447219</x:v>
      </x:c>
      <x:c r="F45" s="63" t="n">
        <x:f>'Модель'!R47</x:f>
        <x:v>674042.8677190794</x:v>
      </x:c>
      <x:c r="G45" s="63" t="n">
        <x:f>'Модель'!R48</x:f>
        <x:v>842325</x:v>
      </x:c>
      <x:c r="H45" s="63"/>
      <x:c r="I45" s="63"/>
      <x:c r="J45" s="63"/>
      <x:c r="K45" s="63"/>
      <x:c r="L45" s="63"/>
      <x:c r="M45" s="63"/>
    </x:row>
    <x:row r="46" ht="22" customHeight="1">
      <x:c r="A46" s="56"/>
      <x:c r="B46" s="56"/>
      <x:c r="C46" s="68" t="n">
        <x:v>16</x:v>
      </x:c>
      <x:c r="D46" s="63" t="n">
        <x:f>'Модель'!S46</x:f>
        <x:v>9312895.883505274</x:v>
      </x:c>
      <x:c r="E46" s="63" t="n">
        <x:f>'Модель'!S30</x:f>
        <x:v>546319.6585580413</x:v>
      </x:c>
      <x:c r="F46" s="63" t="n">
        <x:f>'Модель'!S47</x:f>
        <x:v>674042.8677190794</x:v>
      </x:c>
      <x:c r="G46" s="63" t="n">
        <x:f>'Модель'!S48</x:f>
        <x:v>842325</x:v>
      </x:c>
      <x:c r="H46" s="63"/>
      <x:c r="I46" s="63"/>
      <x:c r="J46" s="63"/>
      <x:c r="K46" s="63"/>
      <x:c r="L46" s="63"/>
      <x:c r="M46" s="63"/>
    </x:row>
    <x:row r="47" ht="22" customHeight="1">
      <x:c r="A47" s="56"/>
      <x:c r="B47" s="56"/>
      <x:c r="C47" s="68" t="n">
        <x:v>17</x:v>
      </x:c>
      <x:c r="D47" s="63" t="n">
        <x:f>'Модель'!T46</x:f>
        <x:v>9986938.751224354</x:v>
      </x:c>
      <x:c r="E47" s="63" t="n">
        <x:f>'Модель'!T30</x:f>
        <x:v>547689.90605103</x:v>
      </x:c>
      <x:c r="F47" s="63" t="n">
        <x:f>'Модель'!T47</x:f>
        <x:v>674042.8677190794</x:v>
      </x:c>
      <x:c r="G47" s="63" t="n">
        <x:f>'Модель'!T48</x:f>
        <x:v>842325</x:v>
      </x:c>
      <x:c r="H47" s="63"/>
      <x:c r="I47" s="63"/>
      <x:c r="J47" s="63"/>
      <x:c r="K47" s="63"/>
      <x:c r="L47" s="63"/>
      <x:c r="M47" s="63"/>
    </x:row>
    <x:row r="48" ht="22" customHeight="1">
      <x:c r="A48" s="56"/>
      <x:c r="B48" s="56"/>
      <x:c r="C48" s="68" t="n">
        <x:v>18</x:v>
      </x:c>
      <x:c r="D48" s="63" t="n">
        <x:f>'Модель'!U46</x:f>
        <x:v>10660981.618943432</x:v>
      </x:c>
      <x:c r="E48" s="63" t="n">
        <x:f>'Модель'!U30</x:f>
        <x:v>549086.13115274</x:v>
      </x:c>
      <x:c r="F48" s="63" t="n">
        <x:f>'Модель'!U47</x:f>
        <x:v>674042.8677190794</x:v>
      </x:c>
      <x:c r="G48" s="63" t="n">
        <x:f>'Модель'!U48</x:f>
        <x:v>842325</x:v>
      </x:c>
      <x:c r="H48" s="63"/>
      <x:c r="I48" s="63"/>
      <x:c r="J48" s="63"/>
      <x:c r="K48" s="63"/>
      <x:c r="L48" s="63"/>
      <x:c r="M48" s="63"/>
    </x:row>
    <x:row r="49" ht="22" customHeight="1">
      <x:c r="A49" s="56"/>
      <x:c r="B49" s="56"/>
      <x:c r="C49" s="68" t="n">
        <x:v>19</x:v>
      </x:c>
      <x:c r="D49" s="63" t="n">
        <x:f>'Модель'!V46</x:f>
        <x:v>11335024.48666251</x:v>
      </x:c>
      <x:c r="E49" s="63" t="n">
        <x:f>'Модель'!V30</x:f>
        <x:v>550508.8263553365</x:v>
      </x:c>
      <x:c r="F49" s="63" t="n">
        <x:f>'Модель'!V47</x:f>
        <x:v>674042.8677190794</x:v>
      </x:c>
      <x:c r="G49" s="63" t="n">
        <x:f>'Модель'!V48</x:f>
        <x:v>842325</x:v>
      </x:c>
      <x:c r="H49" s="63"/>
      <x:c r="I49" s="63"/>
      <x:c r="J49" s="63"/>
      <x:c r="K49" s="63"/>
      <x:c r="L49" s="63"/>
      <x:c r="M49" s="63"/>
    </x:row>
    <x:row r="50" ht="22" customHeight="1">
      <x:c r="A50" s="56"/>
      <x:c r="B50" s="56"/>
      <x:c r="C50" s="68" t="n">
        <x:v>20</x:v>
      </x:c>
      <x:c r="D50" s="63" t="n">
        <x:f>'Модель'!W46</x:f>
        <x:v>12009067.354381591</x:v>
      </x:c>
      <x:c r="E50" s="63" t="n">
        <x:f>'Модель'!W30</x:f>
        <x:v>551958.4934878155</x:v>
      </x:c>
      <x:c r="F50" s="63" t="n">
        <x:f>'Модель'!W47</x:f>
        <x:v>674042.8677190794</x:v>
      </x:c>
      <x:c r="G50" s="63" t="n">
        <x:f>'Модель'!W48</x:f>
        <x:v>842325</x:v>
      </x:c>
      <x:c r="H50" s="63"/>
      <x:c r="I50" s="63"/>
      <x:c r="J50" s="63"/>
      <x:c r="K50" s="63"/>
      <x:c r="L50" s="63"/>
      <x:c r="M50" s="63"/>
    </x:row>
    <x:row r="51" ht="22" customHeight="1">
      <x:c r="A51" s="56"/>
      <x:c r="B51" s="56"/>
      <x:c r="C51" s="68" t="n">
        <x:v>21</x:v>
      </x:c>
      <x:c r="D51" s="63" t="n">
        <x:f>'Модель'!X46</x:f>
        <x:v>12683110.222100671</x:v>
      </x:c>
      <x:c r="E51" s="63" t="n">
        <x:f>'Модель'!X30</x:f>
        <x:v>553435.6438930144</x:v>
      </x:c>
      <x:c r="F51" s="63" t="n">
        <x:f>'Модель'!X47</x:f>
        <x:v>674042.8677190794</x:v>
      </x:c>
      <x:c r="G51" s="63" t="n">
        <x:f>'Модель'!X48</x:f>
        <x:v>842325</x:v>
      </x:c>
      <x:c r="H51" s="63"/>
      <x:c r="I51" s="63"/>
      <x:c r="J51" s="63"/>
      <x:c r="K51" s="63"/>
      <x:c r="L51" s="63"/>
      <x:c r="M51" s="63"/>
    </x:row>
    <x:row r="52" ht="22" customHeight="1">
      <x:c r="A52" s="56"/>
      <x:c r="B52" s="56"/>
      <x:c r="C52" s="68" t="n">
        <x:v>22</x:v>
      </x:c>
      <x:c r="D52" s="63" t="n">
        <x:f>'Модель'!Y46</x:f>
        <x:v>13357153.089819752</x:v>
      </x:c>
      <x:c r="E52" s="63" t="n">
        <x:f>'Модель'!Y30</x:f>
        <x:v>554940.7986079786</x:v>
      </x:c>
      <x:c r="F52" s="63" t="n">
        <x:f>'Модель'!Y47</x:f>
        <x:v>674042.8677190794</x:v>
      </x:c>
      <x:c r="G52" s="63" t="n">
        <x:f>'Модель'!Y48</x:f>
        <x:v>842325</x:v>
      </x:c>
      <x:c r="H52" s="63"/>
      <x:c r="I52" s="63"/>
      <x:c r="J52" s="63"/>
      <x:c r="K52" s="63"/>
      <x:c r="L52" s="63"/>
      <x:c r="M52" s="63"/>
    </x:row>
    <x:row r="53" ht="22" customHeight="1">
      <x:c r="A53" s="56"/>
      <x:c r="B53" s="56"/>
      <x:c r="C53" s="68" t="n">
        <x:v>23</x:v>
      </x:c>
      <x:c r="D53" s="63" t="n">
        <x:f>'Модель'!Z46</x:f>
        <x:v>14031195.95753883</x:v>
      </x:c>
      <x:c r="E53" s="63" t="n">
        <x:f>'Модель'!Z30</x:f>
        <x:v>556474.4885477473</x:v>
      </x:c>
      <x:c r="F53" s="63" t="n">
        <x:f>'Модель'!Z47</x:f>
        <x:v>674042.8677190794</x:v>
      </x:c>
      <x:c r="G53" s="63" t="n">
        <x:f>'Модель'!Z48</x:f>
        <x:v>842325</x:v>
      </x:c>
      <x:c r="H53" s="63"/>
      <x:c r="I53" s="63"/>
      <x:c r="J53" s="63"/>
      <x:c r="K53" s="63"/>
      <x:c r="L53" s="63"/>
      <x:c r="M53" s="63"/>
    </x:row>
    <x:row r="54" ht="22" customHeight="1">
      <x:c r="A54" s="56"/>
      <x:c r="B54" s="56"/>
      <x:c r="C54" s="68" t="n">
        <x:v>24</x:v>
      </x:c>
      <x:c r="D54" s="63" t="n">
        <x:f>'Модель'!AA46</x:f>
        <x:v>14705238.82525791</x:v>
      </x:c>
      <x:c r="E54" s="63" t="n">
        <x:f>'Модель'!AA30</x:f>
        <x:v>558037.2546926241</x:v>
      </x:c>
      <x:c r="F54" s="63" t="n">
        <x:f>'Модель'!AA47</x:f>
        <x:v>674042.8677190794</x:v>
      </x:c>
      <x:c r="G54" s="63" t="n">
        <x:f>'Модель'!AA48</x:f>
        <x:v>842325</x:v>
      </x:c>
      <x:c r="H54" s="63"/>
      <x:c r="I54" s="63"/>
      <x:c r="J54" s="63"/>
      <x:c r="K54" s="63"/>
      <x:c r="L54" s="63"/>
      <x:c r="M54" s="63"/>
    </x:row>
    <x:row r="55" ht="22" customHeight="1">
      <x:c r="A55" s="56"/>
      <x:c r="B55" s="56"/>
      <x:c r="C55" s="68" t="n">
        <x:v>25</x:v>
      </x:c>
      <x:c r="D55" s="63" t="n">
        <x:f>'Модель'!AB46</x:f>
        <x:v>15379281.692976989</x:v>
      </x:c>
      <x:c r="E55" s="63" t="n">
        <x:f>'Модель'!AB30</x:f>
        <x:v>559629.6482789976</x:v>
      </x:c>
      <x:c r="F55" s="63" t="n">
        <x:f>'Модель'!AB47</x:f>
        <x:v>674042.8677190794</x:v>
      </x:c>
      <x:c r="G55" s="63" t="n">
        <x:f>'Модель'!AB48</x:f>
        <x:v>842325</x:v>
      </x:c>
      <x:c r="H55" s="63"/>
      <x:c r="I55" s="63"/>
      <x:c r="J55" s="63"/>
      <x:c r="K55" s="63"/>
      <x:c r="L55" s="63"/>
      <x:c r="M55" s="63"/>
    </x:row>
    <x:row r="56" ht="22" customHeight="1">
      <x:c r="A56" s="56"/>
      <x:c r="B56" s="56"/>
      <x:c r="C56" s="68" t="n">
        <x:v>26</x:v>
      </x:c>
      <x:c r="D56" s="63" t="n">
        <x:f>'Модель'!AC46</x:f>
        <x:v>16053324.56069607</x:v>
      </x:c>
      <x:c r="E56" s="63" t="n">
        <x:f>'Модель'!AC30</x:f>
        <x:v>561252.2309937794</x:v>
      </x:c>
      <x:c r="F56" s="63" t="n">
        <x:f>'Модель'!AC47</x:f>
        <x:v>674042.8677190794</x:v>
      </x:c>
      <x:c r="G56" s="63" t="n">
        <x:f>'Модель'!AC48</x:f>
        <x:v>842325</x:v>
      </x:c>
      <x:c r="H56" s="63"/>
      <x:c r="I56" s="63"/>
      <x:c r="J56" s="63"/>
      <x:c r="K56" s="63"/>
      <x:c r="L56" s="63"/>
      <x:c r="M56" s="63"/>
    </x:row>
    <x:row r="57" ht="22" customHeight="1">
      <x:c r="A57" s="56"/>
      <x:c r="B57" s="56"/>
      <x:c r="C57" s="68" t="n">
        <x:v>27</x:v>
      </x:c>
      <x:c r="D57" s="63" t="n">
        <x:f>'Модель'!AD46</x:f>
        <x:v>16727367.42841515</x:v>
      </x:c>
      <x:c r="E57" s="63" t="n">
        <x:f>'Модель'!AD30</x:f>
        <x:v>562905.5751725289</x:v>
      </x:c>
      <x:c r="F57" s="63" t="n">
        <x:f>'Модель'!AD47</x:f>
        <x:v>674042.8677190794</x:v>
      </x:c>
      <x:c r="G57" s="63" t="n">
        <x:f>'Модель'!AD48</x:f>
        <x:v>842325</x:v>
      </x:c>
      <x:c r="H57" s="63"/>
      <x:c r="I57" s="63"/>
      <x:c r="J57" s="63"/>
      <x:c r="K57" s="63"/>
      <x:c r="L57" s="63"/>
      <x:c r="M57" s="63"/>
    </x:row>
    <x:row r="58" ht="22" customHeight="1">
      <x:c r="A58" s="56"/>
      <x:c r="B58" s="56"/>
      <x:c r="C58" s="68" t="n">
        <x:v>28</x:v>
      </x:c>
      <x:c r="D58" s="63" t="n">
        <x:f>'Модель'!AE46</x:f>
        <x:v>17401410.29613423</x:v>
      </x:c>
      <x:c r="E58" s="63" t="n">
        <x:f>'Модель'!AE30</x:f>
        <x:v>564590.2640013339</x:v>
      </x:c>
      <x:c r="F58" s="63" t="n">
        <x:f>'Модель'!AE47</x:f>
        <x:v>674042.8677190794</x:v>
      </x:c>
      <x:c r="G58" s="63" t="n">
        <x:f>'Модель'!AE48</x:f>
        <x:v>842325</x:v>
      </x:c>
      <x:c r="H58" s="63"/>
      <x:c r="I58" s="63"/>
      <x:c r="J58" s="63"/>
      <x:c r="K58" s="63"/>
      <x:c r="L58" s="63"/>
      <x:c r="M58" s="63"/>
    </x:row>
    <x:row r="59" ht="22" customHeight="1">
      <x:c r="A59" s="56"/>
      <x:c r="B59" s="56"/>
      <x:c r="C59" s="68" t="n">
        <x:v>29</x:v>
      </x:c>
      <x:c r="D59" s="63" t="n">
        <x:f>'Модель'!AF46</x:f>
        <x:v>18075453.16385331</x:v>
      </x:c>
      <x:c r="E59" s="63" t="n">
        <x:f>'Модель'!AF30</x:f>
        <x:v>566306.8917225183</x:v>
      </x:c>
      <x:c r="F59" s="63" t="n">
        <x:f>'Модель'!AF47</x:f>
        <x:v>674042.8677190794</x:v>
      </x:c>
      <x:c r="G59" s="63" t="n">
        <x:f>'Модель'!AF48</x:f>
        <x:v>842325</x:v>
      </x:c>
      <x:c r="H59" s="63"/>
      <x:c r="I59" s="63"/>
      <x:c r="J59" s="63"/>
      <x:c r="K59" s="63"/>
      <x:c r="L59" s="63"/>
      <x:c r="M59" s="63"/>
    </x:row>
    <x:row r="60" ht="22" customHeight="1">
      <x:c r="A60" s="56"/>
      <x:c r="B60" s="56"/>
      <x:c r="C60" s="68" t="n">
        <x:v>30</x:v>
      </x:c>
      <x:c r="D60" s="63" t="n">
        <x:f>'Модель'!AG46</x:f>
        <x:v>18749496.03157239</x:v>
      </x:c>
      <x:c r="E60" s="63" t="n">
        <x:f>'Модель'!AG30</x:f>
        <x:v>568056.0638442502</x:v>
      </x:c>
      <x:c r="F60" s="63" t="n">
        <x:f>'Модель'!AG47</x:f>
        <x:v>674042.8677190794</x:v>
      </x:c>
      <x:c r="G60" s="63" t="n">
        <x:f>'Модель'!AG48</x:f>
        <x:v>842325</x:v>
      </x:c>
      <x:c r="H60" s="63"/>
      <x:c r="I60" s="63"/>
      <x:c r="J60" s="63"/>
      <x:c r="K60" s="63"/>
      <x:c r="L60" s="63"/>
      <x:c r="M60" s="63"/>
    </x:row>
    <x:row r="61" ht="22" customHeight="1">
      <x:c r="A61" s="56"/>
      <x:c r="B61" s="56"/>
      <x:c r="C61" s="68" t="n">
        <x:v>31</x:v>
      </x:c>
      <x:c r="D61" s="63" t="n">
        <x:f>'Модель'!AH46</x:f>
        <x:v>19423538.89929147</x:v>
      </x:c>
      <x:c r="E61" s="63" t="n">
        <x:f>'Модель'!AH30</x:f>
        <x:v>569838.3973541232</x:v>
      </x:c>
      <x:c r="F61" s="63" t="n">
        <x:f>'Модель'!AH47</x:f>
        <x:v>674042.8677190794</x:v>
      </x:c>
      <x:c r="G61" s="63" t="n">
        <x:f>'Модель'!AH48</x:f>
        <x:v>842325</x:v>
      </x:c>
      <x:c r="H61" s="63"/>
      <x:c r="I61" s="63"/>
      <x:c r="J61" s="63"/>
      <x:c r="K61" s="63"/>
      <x:c r="L61" s="63"/>
      <x:c r="M61" s="63"/>
    </x:row>
    <x:row r="62" ht="22" customHeight="1">
      <x:c r="A62" s="56"/>
      <x:c r="B62" s="56"/>
      <x:c r="C62" s="68" t="n">
        <x:v>32</x:v>
      </x:c>
      <x:c r="D62" s="63" t="n">
        <x:f>'Модель'!AI46</x:f>
        <x:v>20097581.76701055</x:v>
      </x:c>
      <x:c r="E62" s="63" t="n">
        <x:f>'Модель'!AI30</x:f>
        <x:v>571654.5209367875</x:v>
      </x:c>
      <x:c r="F62" s="63" t="n">
        <x:f>'Модель'!AI47</x:f>
        <x:v>674042.8677190794</x:v>
      </x:c>
      <x:c r="G62" s="63" t="n">
        <x:f>'Модель'!AI48</x:f>
        <x:v>842325</x:v>
      </x:c>
      <x:c r="H62" s="63"/>
      <x:c r="I62" s="63"/>
      <x:c r="J62" s="63"/>
      <x:c r="K62" s="63"/>
      <x:c r="L62" s="63"/>
      <x:c r="M62" s="63"/>
    </x:row>
    <x:row r="63" ht="22" customHeight="1">
      <x:c r="A63" s="56"/>
      <x:c r="B63" s="56"/>
      <x:c r="C63" s="68" t="n">
        <x:v>33</x:v>
      </x:c>
      <x:c r="D63" s="63" t="n">
        <x:f>'Модель'!AJ46</x:f>
        <x:v>20771624.63472963</x:v>
      </x:c>
      <x:c r="E63" s="63" t="n">
        <x:f>'Модель'!AJ30</x:f>
        <x:v>573505.0751957066</x:v>
      </x:c>
      <x:c r="F63" s="63" t="n">
        <x:f>'Модель'!AJ47</x:f>
        <x:v>674042.8677190794</x:v>
      </x:c>
      <x:c r="G63" s="63" t="n">
        <x:f>'Модель'!AJ48</x:f>
        <x:v>842325</x:v>
      </x:c>
      <x:c r="H63" s="63"/>
      <x:c r="I63" s="63"/>
      <x:c r="J63" s="63"/>
      <x:c r="K63" s="63"/>
      <x:c r="L63" s="63"/>
      <x:c r="M63" s="63"/>
    </x:row>
    <x:row r="64" ht="22" customHeight="1">
      <x:c r="A64" s="56"/>
      <x:c r="B64" s="56"/>
      <x:c r="C64" s="68" t="n">
        <x:v>34</x:v>
      </x:c>
      <x:c r="D64" s="63" t="n">
        <x:f>'Модель'!AK46</x:f>
        <x:v>21445667.50244871</x:v>
      </x:c>
      <x:c r="E64" s="63" t="n">
        <x:f>'Модель'!AK30</x:f>
        <x:v>575390.7128791176</x:v>
      </x:c>
      <x:c r="F64" s="63" t="n">
        <x:f>'Модель'!AK47</x:f>
        <x:v>674042.8677190794</x:v>
      </x:c>
      <x:c r="G64" s="63" t="n">
        <x:f>'Модель'!AK48</x:f>
        <x:v>842325</x:v>
      </x:c>
      <x:c r="H64" s="63"/>
      <x:c r="I64" s="63"/>
      <x:c r="J64" s="63"/>
      <x:c r="K64" s="63"/>
      <x:c r="L64" s="63"/>
      <x:c r="M64" s="63"/>
    </x:row>
    <x:row r="65" ht="22" customHeight="1">
      <x:c r="A65" s="56"/>
      <x:c r="B65" s="56"/>
      <x:c r="C65" s="68" t="n">
        <x:v>35</x:v>
      </x:c>
      <x:c r="D65" s="63" t="n">
        <x:f>'Модель'!AL46</x:f>
        <x:v>22119710.37016779</x:v>
      </x:c>
      <x:c r="E65" s="63" t="n">
        <x:f>'Модель'!AL30</x:f>
        <x:v>577312.0991102767</x:v>
      </x:c>
      <x:c r="F65" s="63" t="n">
        <x:f>'Модель'!AL47</x:f>
        <x:v>674042.8677190794</x:v>
      </x:c>
      <x:c r="G65" s="63" t="n">
        <x:f>'Модель'!AL48</x:f>
        <x:v>842325</x:v>
      </x:c>
      <x:c r="H65" s="63"/>
      <x:c r="I65" s="63"/>
      <x:c r="J65" s="63"/>
      <x:c r="K65" s="63"/>
      <x:c r="L65" s="63"/>
      <x:c r="M65" s="63"/>
    </x:row>
    <x:row r="66" ht="22" customHeight="1">
      <x:c r="A66" s="56"/>
      <x:c r="B66" s="56"/>
      <x:c r="C66" s="68" t="n">
        <x:v>36</x:v>
      </x:c>
      <x:c r="D66" s="63" t="n">
        <x:f>'Модель'!AM46</x:f>
        <x:v>22793753.237886872</x:v>
      </x:c>
      <x:c r="E66" s="63" t="n">
        <x:f>'Модель'!AM30</x:f>
        <x:v>579269.9116220681</x:v>
      </x:c>
      <x:c r="F66" s="63" t="n">
        <x:f>'Модель'!AM47</x:f>
        <x:v>674042.8677190794</x:v>
      </x:c>
      <x:c r="G66" s="63" t="n">
        <x:f>'Модель'!AM48</x:f>
        <x:v>842325</x:v>
      </x:c>
      <x:c r="H66" s="63"/>
      <x:c r="I66" s="63"/>
      <x:c r="J66" s="63"/>
      <x:c r="K66" s="63"/>
      <x:c r="L66" s="63"/>
      <x:c r="M66" s="63"/>
    </x:row>
    <x:row r="67" ht="22" customHeight="1">
      <x:c r="A67" s="56"/>
      <x:c r="B67" s="56"/>
      <x:c r="C67" s="56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</x:row>
    <x:row r="68" ht="22" customHeight="1">
      <x:c r="A68" s="56"/>
      <x:c r="B68" s="56"/>
      <x:c r="C68" s="56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</x:row>
    <x:row r="69" ht="22" customHeight="1">
      <x:c r="A69" s="56"/>
      <x:c r="B69" s="56"/>
      <x:c r="C69" s="56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</x:row>
    <x:row r="70" ht="22" customHeight="1">
      <x:c r="A70" s="56"/>
      <x:c r="B70" s="56"/>
      <x:c r="C70" s="56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</x:row>
  </x:sheetData>
  <x:conditionalFormatting sqref="D10:D10">
    <x:cfRule type="cellIs" dxfId="0" priority="1" operator="lessThan">
      <x:formula>0</x:formula>
    </x:cfRule>
  </x:conditionalFormatting>
  <x:conditionalFormatting sqref="D15:D15">
    <x:cfRule type="cellIs" dxfId="1" priority="2" operator="lessThan">
      <x:formula>0</x:formula>
    </x:cfRule>
  </x:conditionalFormatting>
  <x:pageMargins left="0.7" right="0.7" top="0.75" bottom="0.75" header="0.3" footer="0.3"/>
  <x:drawing xmlns:r="http://schemas.openxmlformats.org/officeDocument/2006/relationships" r:id="R69848d6bcd2b49fd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5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</x:cols>
  <x:sheetData>
    <x:row r="1" ht="22" customHeight="1">
      <x:c r="A1" s="56"/>
      <x:c r="B1" s="56"/>
      <x:c r="C1" s="56"/>
      <x:c r="D1" s="56"/>
      <x:c r="E1" s="56"/>
      <x:c r="F1" s="56"/>
      <x:c r="G1" s="56"/>
      <x:c r="H1" s="56"/>
      <x:c r="I1" s="56"/>
      <x:c r="J1" s="56"/>
      <x:c r="K1" s="56"/>
      <x:c r="L1" s="56"/>
      <x:c r="M1" s="56"/>
      <x:c r="N1" s="56"/>
      <x:c r="O1" s="56"/>
      <x:c r="P1" s="56"/>
      <x:c r="Q1" s="56"/>
      <x:c r="R1" s="56"/>
      <x:c r="S1" s="56"/>
      <x:c r="T1" s="56"/>
      <x:c r="U1" s="56"/>
      <x:c r="V1" s="56"/>
      <x:c r="W1" s="56"/>
      <x:c r="X1" s="56"/>
      <x:c r="Y1" s="56"/>
      <x:c r="Z1" s="56"/>
      <x:c r="AA1" s="56"/>
      <x:c r="AB1" s="56"/>
      <x:c r="AC1" s="56"/>
      <x:c r="AD1" s="56"/>
      <x:c r="AE1" s="56"/>
      <x:c r="AF1" s="56"/>
      <x:c r="AG1" s="56"/>
      <x:c r="AH1" s="56"/>
      <x:c r="AI1" s="56"/>
      <x:c r="AJ1" s="56"/>
      <x:c r="AK1" s="56"/>
      <x:c r="AL1" s="56"/>
      <x:c r="AM1" s="56"/>
    </x:row>
    <x:row r="2" ht="22" customHeight="1">
      <x:c r="A2" s="56"/>
      <x:c r="B2" s="56"/>
      <x:c r="C2" s="57" t="str">
        <x:v>Три отчета: расчетные месяцы</x:v>
      </x:c>
      <x:c r="D2" s="56"/>
      <x:c r="E2" s="56"/>
      <x:c r="F2" s="56"/>
      <x:c r="G2" s="56"/>
      <x:c r="H2" s="56"/>
      <x:c r="I2" s="56"/>
      <x:c r="J2" s="56"/>
      <x:c r="K2" s="56"/>
      <x:c r="L2" s="56"/>
      <x:c r="M2" s="56"/>
      <x:c r="N2" s="56"/>
      <x:c r="O2" s="56"/>
      <x:c r="P2" s="56"/>
      <x:c r="Q2" s="56"/>
      <x:c r="R2" s="56"/>
      <x:c r="S2" s="56"/>
      <x:c r="T2" s="56"/>
      <x:c r="U2" s="56"/>
      <x:c r="V2" s="56"/>
      <x:c r="W2" s="56"/>
      <x:c r="X2" s="56"/>
      <x:c r="Y2" s="56"/>
      <x:c r="Z2" s="56"/>
      <x:c r="AA2" s="56"/>
      <x:c r="AB2" s="56"/>
      <x:c r="AC2" s="56"/>
      <x:c r="AD2" s="56"/>
      <x:c r="AE2" s="56"/>
      <x:c r="AF2" s="56"/>
      <x:c r="AG2" s="56"/>
      <x:c r="AH2" s="56"/>
      <x:c r="AI2" s="56"/>
      <x:c r="AJ2" s="56"/>
      <x:c r="AK2" s="56"/>
      <x:c r="AL2" s="56"/>
      <x:c r="AM2" s="56"/>
    </x:row>
    <x:row r="3" ht="22" customHeight="1">
      <x:c r="A3" s="56"/>
      <x:c r="B3" s="56"/>
      <x:c r="C3" s="58"/>
      <x:c r="D3" s="58"/>
      <x:c r="E3" s="58"/>
      <x:c r="F3" s="58"/>
      <x:c r="G3" s="58"/>
      <x:c r="H3" s="58"/>
      <x:c r="I3" s="58"/>
      <x:c r="J3" s="58"/>
      <x:c r="K3" s="58"/>
      <x:c r="L3" s="58"/>
      <x:c r="M3" s="58"/>
      <x:c r="N3" s="58"/>
      <x:c r="O3" s="58"/>
      <x:c r="P3" s="58"/>
      <x:c r="Q3" s="58"/>
      <x:c r="R3" s="58"/>
      <x:c r="S3" s="58"/>
      <x:c r="T3" s="58"/>
      <x:c r="U3" s="58"/>
      <x:c r="V3" s="58"/>
      <x:c r="W3" s="58"/>
      <x:c r="X3" s="58"/>
      <x:c r="Y3" s="58"/>
      <x:c r="Z3" s="58"/>
      <x:c r="AA3" s="58"/>
      <x:c r="AB3" s="58"/>
      <x:c r="AC3" s="58"/>
      <x:c r="AD3" s="58"/>
      <x:c r="AE3" s="58"/>
      <x:c r="AF3" s="58"/>
      <x:c r="AG3" s="58"/>
      <x:c r="AH3" s="58"/>
      <x:c r="AI3" s="58"/>
      <x:c r="AJ3" s="58"/>
      <x:c r="AK3" s="58"/>
      <x:c r="AL3" s="58"/>
      <x:c r="AM3" s="58"/>
    </x:row>
    <x:row r="4" ht="22" customHeight="1">
      <x:c r="A4" s="56"/>
      <x:c r="B4" s="56"/>
      <x:c r="C4" s="56" t="str">
        <x:v>Сценарий</x:v>
      </x:c>
      <x:c r="D4" s="59" t="str">
        <x:f>'Вводные'!D5</x:f>
        <x:v>База</x:v>
      </x:c>
      <x:c r="E4" s="60"/>
      <x:c r="F4" s="61"/>
      <x:c r="G4" s="56"/>
      <x:c r="H4" s="56"/>
      <x:c r="I4" s="56"/>
      <x:c r="J4" s="56"/>
      <x:c r="K4" s="56"/>
      <x:c r="L4" s="56"/>
      <x:c r="M4" s="56"/>
      <x:c r="N4" s="56"/>
      <x:c r="O4" s="56"/>
      <x:c r="P4" s="56"/>
      <x:c r="Q4" s="56"/>
      <x:c r="R4" s="56"/>
      <x:c r="S4" s="56"/>
      <x:c r="T4" s="56"/>
      <x:c r="U4" s="56"/>
      <x:c r="V4" s="56"/>
      <x:c r="W4" s="56"/>
      <x:c r="X4" s="56"/>
      <x:c r="Y4" s="56"/>
      <x:c r="Z4" s="56"/>
      <x:c r="AA4" s="56"/>
      <x:c r="AB4" s="56"/>
      <x:c r="AC4" s="56"/>
      <x:c r="AD4" s="56"/>
      <x:c r="AE4" s="56"/>
      <x:c r="AF4" s="56"/>
      <x:c r="AG4" s="56"/>
      <x:c r="AH4" s="56"/>
      <x:c r="AI4" s="56"/>
      <x:c r="AJ4" s="56"/>
      <x:c r="AK4" s="56"/>
      <x:c r="AL4" s="56"/>
      <x:c r="AM4" s="56"/>
    </x:row>
    <x:row r="5" ht="22" customHeight="1">
      <x:c r="A5" s="56"/>
      <x:c r="B5" s="56"/>
      <x:c r="C5" s="56"/>
      <x:c r="D5" s="56"/>
      <x:c r="E5" s="56"/>
      <x:c r="F5" s="56"/>
      <x:c r="G5" s="56"/>
      <x:c r="H5" s="56"/>
      <x:c r="I5" s="56"/>
      <x:c r="J5" s="56"/>
      <x:c r="K5" s="56"/>
      <x:c r="L5" s="56"/>
      <x:c r="M5" s="56"/>
      <x:c r="N5" s="56"/>
      <x:c r="O5" s="56"/>
      <x:c r="P5" s="56"/>
      <x:c r="Q5" s="56"/>
      <x:c r="R5" s="56"/>
      <x:c r="S5" s="56"/>
      <x:c r="T5" s="56"/>
      <x:c r="U5" s="56"/>
      <x:c r="V5" s="56"/>
      <x:c r="W5" s="56"/>
      <x:c r="X5" s="56"/>
      <x:c r="Y5" s="56"/>
      <x:c r="Z5" s="56"/>
      <x:c r="AA5" s="56"/>
      <x:c r="AB5" s="56"/>
      <x:c r="AC5" s="56"/>
      <x:c r="AD5" s="56"/>
      <x:c r="AE5" s="56"/>
      <x:c r="AF5" s="56"/>
      <x:c r="AG5" s="56"/>
      <x:c r="AH5" s="56"/>
      <x:c r="AI5" s="56"/>
      <x:c r="AJ5" s="56"/>
      <x:c r="AK5" s="56"/>
      <x:c r="AL5" s="56"/>
      <x:c r="AM5" s="56"/>
    </x:row>
    <x:row r="6" ht="22" customHeight="1">
      <x:c r="A6" s="56"/>
      <x:c r="B6" s="56"/>
      <x:c r="C6" s="56"/>
      <x:c r="D6" s="69" t="n">
        <x:v>1</x:v>
      </x:c>
      <x:c r="E6" s="69" t="n">
        <x:v>2</x:v>
      </x:c>
      <x:c r="F6" s="69" t="n">
        <x:v>3</x:v>
      </x:c>
      <x:c r="G6" s="69" t="n">
        <x:v>4</x:v>
      </x:c>
      <x:c r="H6" s="69" t="n">
        <x:v>5</x:v>
      </x:c>
      <x:c r="I6" s="69" t="n">
        <x:v>6</x:v>
      </x:c>
      <x:c r="J6" s="69" t="n">
        <x:v>7</x:v>
      </x:c>
      <x:c r="K6" s="69" t="n">
        <x:v>8</x:v>
      </x:c>
      <x:c r="L6" s="69" t="n">
        <x:v>9</x:v>
      </x:c>
      <x:c r="M6" s="69" t="n">
        <x:v>10</x:v>
      </x:c>
      <x:c r="N6" s="69" t="n">
        <x:v>11</x:v>
      </x:c>
      <x:c r="O6" s="69" t="n">
        <x:v>12</x:v>
      </x:c>
      <x:c r="P6" s="69" t="n">
        <x:v>13</x:v>
      </x:c>
      <x:c r="Q6" s="69" t="n">
        <x:v>14</x:v>
      </x:c>
      <x:c r="R6" s="69" t="n">
        <x:v>15</x:v>
      </x:c>
      <x:c r="S6" s="69" t="n">
        <x:v>16</x:v>
      </x:c>
      <x:c r="T6" s="69" t="n">
        <x:v>17</x:v>
      </x:c>
      <x:c r="U6" s="69" t="n">
        <x:v>18</x:v>
      </x:c>
      <x:c r="V6" s="69" t="n">
        <x:v>19</x:v>
      </x:c>
      <x:c r="W6" s="69" t="n">
        <x:v>20</x:v>
      </x:c>
      <x:c r="X6" s="69" t="n">
        <x:v>21</x:v>
      </x:c>
      <x:c r="Y6" s="69" t="n">
        <x:v>22</x:v>
      </x:c>
      <x:c r="Z6" s="69" t="n">
        <x:v>23</x:v>
      </x:c>
      <x:c r="AA6" s="69" t="n">
        <x:v>24</x:v>
      </x:c>
      <x:c r="AB6" s="69" t="n">
        <x:v>25</x:v>
      </x:c>
      <x:c r="AC6" s="69" t="n">
        <x:v>26</x:v>
      </x:c>
      <x:c r="AD6" s="69" t="n">
        <x:v>27</x:v>
      </x:c>
      <x:c r="AE6" s="69" t="n">
        <x:v>28</x:v>
      </x:c>
      <x:c r="AF6" s="69" t="n">
        <x:v>29</x:v>
      </x:c>
      <x:c r="AG6" s="69" t="n">
        <x:v>30</x:v>
      </x:c>
      <x:c r="AH6" s="69" t="n">
        <x:v>31</x:v>
      </x:c>
      <x:c r="AI6" s="69" t="n">
        <x:v>32</x:v>
      </x:c>
      <x:c r="AJ6" s="69" t="n">
        <x:v>33</x:v>
      </x:c>
      <x:c r="AK6" s="69" t="n">
        <x:v>34</x:v>
      </x:c>
      <x:c r="AL6" s="69" t="n">
        <x:v>35</x:v>
      </x:c>
      <x:c r="AM6" s="69" t="n">
        <x:v>36</x:v>
      </x:c>
    </x:row>
    <x:row r="7" ht="22" customHeight="1">
      <x:c r="A7" s="56"/>
      <x:c r="B7" s="56"/>
      <x:c r="C7" s="70" t="str">
        <x:v>Продажи и отчет о прибыли</x:v>
      </x:c>
      <x:c r="D7" s="71"/>
      <x:c r="E7" s="71"/>
      <x:c r="F7" s="71"/>
      <x:c r="G7" s="71"/>
      <x:c r="H7" s="71"/>
      <x:c r="I7" s="71"/>
      <x:c r="J7" s="71"/>
      <x:c r="K7" s="71"/>
      <x:c r="L7" s="71"/>
      <x:c r="M7" s="71"/>
      <x:c r="N7" s="71"/>
      <x:c r="O7" s="71"/>
      <x:c r="P7" s="71"/>
      <x:c r="Q7" s="71"/>
      <x:c r="R7" s="71"/>
      <x:c r="S7" s="71"/>
      <x:c r="T7" s="71"/>
      <x:c r="U7" s="71"/>
      <x:c r="V7" s="71"/>
      <x:c r="W7" s="71"/>
      <x:c r="X7" s="71"/>
      <x:c r="Y7" s="71"/>
      <x:c r="Z7" s="71"/>
      <x:c r="AA7" s="71"/>
      <x:c r="AB7" s="71"/>
      <x:c r="AC7" s="71"/>
      <x:c r="AD7" s="71"/>
      <x:c r="AE7" s="71"/>
      <x:c r="AF7" s="71"/>
      <x:c r="AG7" s="71"/>
      <x:c r="AH7" s="71"/>
      <x:c r="AI7" s="71"/>
      <x:c r="AJ7" s="71"/>
      <x:c r="AK7" s="71"/>
      <x:c r="AL7" s="71"/>
      <x:c r="AM7" s="71"/>
    </x:row>
    <x:row r="8" ht="22" customHeight="1">
      <x:c r="A8" s="56"/>
      <x:c r="B8" s="56"/>
      <x:c r="C8" s="56" t="str">
        <x:v>Гостей в день</x:v>
      </x:c>
      <x:c r="D8" s="72" t="n">
        <x:f>'Вводные'!$D$9*'Вводные'!D60</x:f>
        <x:v>35</x:v>
      </x:c>
      <x:c r="E8" s="72" t="n">
        <x:f>'Вводные'!$D$9*'Вводные'!E60</x:f>
        <x:v>49</x:v>
      </x:c>
      <x:c r="F8" s="72" t="n">
        <x:f>'Вводные'!$D$9*'Вводные'!F60</x:f>
        <x:v>59.5</x:v>
      </x:c>
      <x:c r="G8" s="72" t="n">
        <x:f>'Вводные'!$D$9*'Вводные'!G60</x:f>
        <x:v>70</x:v>
      </x:c>
      <x:c r="H8" s="72" t="n">
        <x:f>'Вводные'!$D$9*'Вводные'!H60</x:f>
        <x:v>70</x:v>
      </x:c>
      <x:c r="I8" s="72" t="n">
        <x:f>'Вводные'!$D$9*'Вводные'!I60</x:f>
        <x:v>70</x:v>
      </x:c>
      <x:c r="J8" s="72" t="n">
        <x:f>'Вводные'!$D$9*'Вводные'!J60</x:f>
        <x:v>70</x:v>
      </x:c>
      <x:c r="K8" s="72" t="n">
        <x:f>'Вводные'!$D$9*'Вводные'!K60</x:f>
        <x:v>70</x:v>
      </x:c>
      <x:c r="L8" s="72" t="n">
        <x:f>'Вводные'!$D$9*'Вводные'!L60</x:f>
        <x:v>70</x:v>
      </x:c>
      <x:c r="M8" s="72" t="n">
        <x:f>'Вводные'!$D$9*'Вводные'!M60</x:f>
        <x:v>70</x:v>
      </x:c>
      <x:c r="N8" s="72" t="n">
        <x:f>'Вводные'!$D$9*'Вводные'!N60</x:f>
        <x:v>70</x:v>
      </x:c>
      <x:c r="O8" s="72" t="n">
        <x:f>'Вводные'!$D$9*'Вводные'!O60</x:f>
        <x:v>70</x:v>
      </x:c>
      <x:c r="P8" s="72" t="n">
        <x:f>'Вводные'!$D$9*'Вводные'!P60</x:f>
        <x:v>70</x:v>
      </x:c>
      <x:c r="Q8" s="72" t="n">
        <x:f>'Вводные'!$D$9*'Вводные'!Q60</x:f>
        <x:v>70</x:v>
      </x:c>
      <x:c r="R8" s="72" t="n">
        <x:f>'Вводные'!$D$9*'Вводные'!R60</x:f>
        <x:v>70</x:v>
      </x:c>
      <x:c r="S8" s="72" t="n">
        <x:f>'Вводные'!$D$9*'Вводные'!S60</x:f>
        <x:v>70</x:v>
      </x:c>
      <x:c r="T8" s="72" t="n">
        <x:f>'Вводные'!$D$9*'Вводные'!T60</x:f>
        <x:v>70</x:v>
      </x:c>
      <x:c r="U8" s="72" t="n">
        <x:f>'Вводные'!$D$9*'Вводные'!U60</x:f>
        <x:v>70</x:v>
      </x:c>
      <x:c r="V8" s="72" t="n">
        <x:f>'Вводные'!$D$9*'Вводные'!V60</x:f>
        <x:v>70</x:v>
      </x:c>
      <x:c r="W8" s="72" t="n">
        <x:f>'Вводные'!$D$9*'Вводные'!W60</x:f>
        <x:v>70</x:v>
      </x:c>
      <x:c r="X8" s="72" t="n">
        <x:f>'Вводные'!$D$9*'Вводные'!X60</x:f>
        <x:v>70</x:v>
      </x:c>
      <x:c r="Y8" s="72" t="n">
        <x:f>'Вводные'!$D$9*'Вводные'!Y60</x:f>
        <x:v>70</x:v>
      </x:c>
      <x:c r="Z8" s="72" t="n">
        <x:f>'Вводные'!$D$9*'Вводные'!Z60</x:f>
        <x:v>70</x:v>
      </x:c>
      <x:c r="AA8" s="72" t="n">
        <x:f>'Вводные'!$D$9*'Вводные'!AA60</x:f>
        <x:v>70</x:v>
      </x:c>
      <x:c r="AB8" s="72" t="n">
        <x:f>'Вводные'!$D$9*'Вводные'!AB60</x:f>
        <x:v>70</x:v>
      </x:c>
      <x:c r="AC8" s="72" t="n">
        <x:f>'Вводные'!$D$9*'Вводные'!AC60</x:f>
        <x:v>70</x:v>
      </x:c>
      <x:c r="AD8" s="72" t="n">
        <x:f>'Вводные'!$D$9*'Вводные'!AD60</x:f>
        <x:v>70</x:v>
      </x:c>
      <x:c r="AE8" s="72" t="n">
        <x:f>'Вводные'!$D$9*'Вводные'!AE60</x:f>
        <x:v>70</x:v>
      </x:c>
      <x:c r="AF8" s="72" t="n">
        <x:f>'Вводные'!$D$9*'Вводные'!AF60</x:f>
        <x:v>70</x:v>
      </x:c>
      <x:c r="AG8" s="72" t="n">
        <x:f>'Вводные'!$D$9*'Вводные'!AG60</x:f>
        <x:v>70</x:v>
      </x:c>
      <x:c r="AH8" s="72" t="n">
        <x:f>'Вводные'!$D$9*'Вводные'!AH60</x:f>
        <x:v>70</x:v>
      </x:c>
      <x:c r="AI8" s="72" t="n">
        <x:f>'Вводные'!$D$9*'Вводные'!AI60</x:f>
        <x:v>70</x:v>
      </x:c>
      <x:c r="AJ8" s="72" t="n">
        <x:f>'Вводные'!$D$9*'Вводные'!AJ60</x:f>
        <x:v>70</x:v>
      </x:c>
      <x:c r="AK8" s="72" t="n">
        <x:f>'Вводные'!$D$9*'Вводные'!AK60</x:f>
        <x:v>70</x:v>
      </x:c>
      <x:c r="AL8" s="72" t="n">
        <x:f>'Вводные'!$D$9*'Вводные'!AL60</x:f>
        <x:v>70</x:v>
      </x:c>
      <x:c r="AM8" s="72" t="n">
        <x:f>'Вводные'!$D$9*'Вводные'!AM60</x:f>
        <x:v>70</x:v>
      </x:c>
    </x:row>
    <x:row r="9" ht="22" customHeight="1">
      <x:c r="A9" s="56"/>
      <x:c r="B9" s="56"/>
      <x:c r="C9" s="56" t="str">
        <x:v>Средний чек, ₸</x:v>
      </x:c>
      <x:c r="D9" s="73" t="n">
        <x:f>'Вводные'!$D$10</x:f>
        <x:v>4000</x:v>
      </x:c>
      <x:c r="E9" s="73" t="n">
        <x:f>'Вводные'!$D$10</x:f>
        <x:v>4000</x:v>
      </x:c>
      <x:c r="F9" s="73" t="n">
        <x:f>'Вводные'!$D$10</x:f>
        <x:v>4000</x:v>
      </x:c>
      <x:c r="G9" s="73" t="n">
        <x:f>'Вводные'!$D$10</x:f>
        <x:v>4000</x:v>
      </x:c>
      <x:c r="H9" s="73" t="n">
        <x:f>'Вводные'!$D$10</x:f>
        <x:v>4000</x:v>
      </x:c>
      <x:c r="I9" s="73" t="n">
        <x:f>'Вводные'!$D$10</x:f>
        <x:v>4000</x:v>
      </x:c>
      <x:c r="J9" s="73" t="n">
        <x:f>'Вводные'!$D$10</x:f>
        <x:v>4000</x:v>
      </x:c>
      <x:c r="K9" s="73" t="n">
        <x:f>'Вводные'!$D$10</x:f>
        <x:v>4000</x:v>
      </x:c>
      <x:c r="L9" s="73" t="n">
        <x:f>'Вводные'!$D$10</x:f>
        <x:v>4000</x:v>
      </x:c>
      <x:c r="M9" s="73" t="n">
        <x:f>'Вводные'!$D$10</x:f>
        <x:v>4000</x:v>
      </x:c>
      <x:c r="N9" s="73" t="n">
        <x:f>'Вводные'!$D$10</x:f>
        <x:v>4000</x:v>
      </x:c>
      <x:c r="O9" s="73" t="n">
        <x:f>'Вводные'!$D$10</x:f>
        <x:v>4000</x:v>
      </x:c>
      <x:c r="P9" s="73" t="n">
        <x:f>'Вводные'!$D$10</x:f>
        <x:v>4000</x:v>
      </x:c>
      <x:c r="Q9" s="73" t="n">
        <x:f>'Вводные'!$D$10</x:f>
        <x:v>4000</x:v>
      </x:c>
      <x:c r="R9" s="73" t="n">
        <x:f>'Вводные'!$D$10</x:f>
        <x:v>4000</x:v>
      </x:c>
      <x:c r="S9" s="73" t="n">
        <x:f>'Вводные'!$D$10</x:f>
        <x:v>4000</x:v>
      </x:c>
      <x:c r="T9" s="73" t="n">
        <x:f>'Вводные'!$D$10</x:f>
        <x:v>4000</x:v>
      </x:c>
      <x:c r="U9" s="73" t="n">
        <x:f>'Вводные'!$D$10</x:f>
        <x:v>4000</x:v>
      </x:c>
      <x:c r="V9" s="73" t="n">
        <x:f>'Вводные'!$D$10</x:f>
        <x:v>4000</x:v>
      </x:c>
      <x:c r="W9" s="73" t="n">
        <x:f>'Вводные'!$D$10</x:f>
        <x:v>4000</x:v>
      </x:c>
      <x:c r="X9" s="73" t="n">
        <x:f>'Вводные'!$D$10</x:f>
        <x:v>4000</x:v>
      </x:c>
      <x:c r="Y9" s="73" t="n">
        <x:f>'Вводные'!$D$10</x:f>
        <x:v>4000</x:v>
      </x:c>
      <x:c r="Z9" s="73" t="n">
        <x:f>'Вводные'!$D$10</x:f>
        <x:v>4000</x:v>
      </x:c>
      <x:c r="AA9" s="73" t="n">
        <x:f>'Вводные'!$D$10</x:f>
        <x:v>4000</x:v>
      </x:c>
      <x:c r="AB9" s="73" t="n">
        <x:f>'Вводные'!$D$10</x:f>
        <x:v>4000</x:v>
      </x:c>
      <x:c r="AC9" s="73" t="n">
        <x:f>'Вводные'!$D$10</x:f>
        <x:v>4000</x:v>
      </x:c>
      <x:c r="AD9" s="73" t="n">
        <x:f>'Вводные'!$D$10</x:f>
        <x:v>4000</x:v>
      </x:c>
      <x:c r="AE9" s="73" t="n">
        <x:f>'Вводные'!$D$10</x:f>
        <x:v>4000</x:v>
      </x:c>
      <x:c r="AF9" s="73" t="n">
        <x:f>'Вводные'!$D$10</x:f>
        <x:v>4000</x:v>
      </x:c>
      <x:c r="AG9" s="73" t="n">
        <x:f>'Вводные'!$D$10</x:f>
        <x:v>4000</x:v>
      </x:c>
      <x:c r="AH9" s="73" t="n">
        <x:f>'Вводные'!$D$10</x:f>
        <x:v>4000</x:v>
      </x:c>
      <x:c r="AI9" s="73" t="n">
        <x:f>'Вводные'!$D$10</x:f>
        <x:v>4000</x:v>
      </x:c>
      <x:c r="AJ9" s="73" t="n">
        <x:f>'Вводные'!$D$10</x:f>
        <x:v>4000</x:v>
      </x:c>
      <x:c r="AK9" s="73" t="n">
        <x:f>'Вводные'!$D$10</x:f>
        <x:v>4000</x:v>
      </x:c>
      <x:c r="AL9" s="73" t="n">
        <x:f>'Вводные'!$D$10</x:f>
        <x:v>4000</x:v>
      </x:c>
      <x:c r="AM9" s="73" t="n">
        <x:f>'Вводные'!$D$10</x:f>
        <x:v>4000</x:v>
      </x:c>
    </x:row>
    <x:row r="10" ht="22" customHeight="1">
      <x:c r="A10" s="56"/>
      <x:c r="B10" s="56"/>
      <x:c r="C10" s="56" t="str">
        <x:v>Расчетных дней</x:v>
      </x:c>
      <x:c r="D10" s="73" t="n">
        <x:f>'Вводные'!$D$17</x:f>
        <x:v>30</x:v>
      </x:c>
      <x:c r="E10" s="73" t="n">
        <x:f>'Вводные'!$D$17</x:f>
        <x:v>30</x:v>
      </x:c>
      <x:c r="F10" s="73" t="n">
        <x:f>'Вводные'!$D$17</x:f>
        <x:v>30</x:v>
      </x:c>
      <x:c r="G10" s="73" t="n">
        <x:f>'Вводные'!$D$17</x:f>
        <x:v>30</x:v>
      </x:c>
      <x:c r="H10" s="73" t="n">
        <x:f>'Вводные'!$D$17</x:f>
        <x:v>30</x:v>
      </x:c>
      <x:c r="I10" s="73" t="n">
        <x:f>'Вводные'!$D$17</x:f>
        <x:v>30</x:v>
      </x:c>
      <x:c r="J10" s="73" t="n">
        <x:f>'Вводные'!$D$17</x:f>
        <x:v>30</x:v>
      </x:c>
      <x:c r="K10" s="73" t="n">
        <x:f>'Вводные'!$D$17</x:f>
        <x:v>30</x:v>
      </x:c>
      <x:c r="L10" s="73" t="n">
        <x:f>'Вводные'!$D$17</x:f>
        <x:v>30</x:v>
      </x:c>
      <x:c r="M10" s="73" t="n">
        <x:f>'Вводные'!$D$17</x:f>
        <x:v>30</x:v>
      </x:c>
      <x:c r="N10" s="73" t="n">
        <x:f>'Вводные'!$D$17</x:f>
        <x:v>30</x:v>
      </x:c>
      <x:c r="O10" s="73" t="n">
        <x:f>'Вводные'!$D$17</x:f>
        <x:v>30</x:v>
      </x:c>
      <x:c r="P10" s="73" t="n">
        <x:f>'Вводные'!$D$17</x:f>
        <x:v>30</x:v>
      </x:c>
      <x:c r="Q10" s="73" t="n">
        <x:f>'Вводные'!$D$17</x:f>
        <x:v>30</x:v>
      </x:c>
      <x:c r="R10" s="73" t="n">
        <x:f>'Вводные'!$D$17</x:f>
        <x:v>30</x:v>
      </x:c>
      <x:c r="S10" s="73" t="n">
        <x:f>'Вводные'!$D$17</x:f>
        <x:v>30</x:v>
      </x:c>
      <x:c r="T10" s="73" t="n">
        <x:f>'Вводные'!$D$17</x:f>
        <x:v>30</x:v>
      </x:c>
      <x:c r="U10" s="73" t="n">
        <x:f>'Вводные'!$D$17</x:f>
        <x:v>30</x:v>
      </x:c>
      <x:c r="V10" s="73" t="n">
        <x:f>'Вводные'!$D$17</x:f>
        <x:v>30</x:v>
      </x:c>
      <x:c r="W10" s="73" t="n">
        <x:f>'Вводные'!$D$17</x:f>
        <x:v>30</x:v>
      </x:c>
      <x:c r="X10" s="73" t="n">
        <x:f>'Вводные'!$D$17</x:f>
        <x:v>30</x:v>
      </x:c>
      <x:c r="Y10" s="73" t="n">
        <x:f>'Вводные'!$D$17</x:f>
        <x:v>30</x:v>
      </x:c>
      <x:c r="Z10" s="73" t="n">
        <x:f>'Вводные'!$D$17</x:f>
        <x:v>30</x:v>
      </x:c>
      <x:c r="AA10" s="73" t="n">
        <x:f>'Вводные'!$D$17</x:f>
        <x:v>30</x:v>
      </x:c>
      <x:c r="AB10" s="73" t="n">
        <x:f>'Вводные'!$D$17</x:f>
        <x:v>30</x:v>
      </x:c>
      <x:c r="AC10" s="73" t="n">
        <x:f>'Вводные'!$D$17</x:f>
        <x:v>30</x:v>
      </x:c>
      <x:c r="AD10" s="73" t="n">
        <x:f>'Вводные'!$D$17</x:f>
        <x:v>30</x:v>
      </x:c>
      <x:c r="AE10" s="73" t="n">
        <x:f>'Вводные'!$D$17</x:f>
        <x:v>30</x:v>
      </x:c>
      <x:c r="AF10" s="73" t="n">
        <x:f>'Вводные'!$D$17</x:f>
        <x:v>30</x:v>
      </x:c>
      <x:c r="AG10" s="73" t="n">
        <x:f>'Вводные'!$D$17</x:f>
        <x:v>30</x:v>
      </x:c>
      <x:c r="AH10" s="73" t="n">
        <x:f>'Вводные'!$D$17</x:f>
        <x:v>30</x:v>
      </x:c>
      <x:c r="AI10" s="73" t="n">
        <x:f>'Вводные'!$D$17</x:f>
        <x:v>30</x:v>
      </x:c>
      <x:c r="AJ10" s="73" t="n">
        <x:f>'Вводные'!$D$17</x:f>
        <x:v>30</x:v>
      </x:c>
      <x:c r="AK10" s="73" t="n">
        <x:f>'Вводные'!$D$17</x:f>
        <x:v>30</x:v>
      </x:c>
      <x:c r="AL10" s="73" t="n">
        <x:f>'Вводные'!$D$17</x:f>
        <x:v>30</x:v>
      </x:c>
      <x:c r="AM10" s="73" t="n">
        <x:f>'Вводные'!$D$17</x:f>
        <x:v>30</x:v>
      </x:c>
    </x:row>
    <x:row r="11" ht="22" customHeight="1">
      <x:c r="A11" s="56"/>
      <x:c r="B11" s="56"/>
      <x:c r="C11" s="56" t="str">
        <x:v>Гостей в месяц</x:v>
      </x:c>
      <x:c r="D11" s="74" t="n">
        <x:f>D8*D10</x:f>
        <x:v>1050</x:v>
      </x:c>
      <x:c r="E11" s="74" t="n">
        <x:f>E8*E10</x:f>
        <x:v>1470</x:v>
      </x:c>
      <x:c r="F11" s="74" t="n">
        <x:f>F8*F10</x:f>
        <x:v>1785</x:v>
      </x:c>
      <x:c r="G11" s="74" t="n">
        <x:f>G8*G10</x:f>
        <x:v>2100</x:v>
      </x:c>
      <x:c r="H11" s="74" t="n">
        <x:f>H8*H10</x:f>
        <x:v>2100</x:v>
      </x:c>
      <x:c r="I11" s="74" t="n">
        <x:f>I8*I10</x:f>
        <x:v>2100</x:v>
      </x:c>
      <x:c r="J11" s="74" t="n">
        <x:f>J8*J10</x:f>
        <x:v>2100</x:v>
      </x:c>
      <x:c r="K11" s="74" t="n">
        <x:f>K8*K10</x:f>
        <x:v>2100</x:v>
      </x:c>
      <x:c r="L11" s="74" t="n">
        <x:f>L8*L10</x:f>
        <x:v>2100</x:v>
      </x:c>
      <x:c r="M11" s="74" t="n">
        <x:f>M8*M10</x:f>
        <x:v>2100</x:v>
      </x:c>
      <x:c r="N11" s="74" t="n">
        <x:f>N8*N10</x:f>
        <x:v>2100</x:v>
      </x:c>
      <x:c r="O11" s="74" t="n">
        <x:f>O8*O10</x:f>
        <x:v>2100</x:v>
      </x:c>
      <x:c r="P11" s="74" t="n">
        <x:f>P8*P10</x:f>
        <x:v>2100</x:v>
      </x:c>
      <x:c r="Q11" s="74" t="n">
        <x:f>Q8*Q10</x:f>
        <x:v>2100</x:v>
      </x:c>
      <x:c r="R11" s="74" t="n">
        <x:f>R8*R10</x:f>
        <x:v>2100</x:v>
      </x:c>
      <x:c r="S11" s="74" t="n">
        <x:f>S8*S10</x:f>
        <x:v>2100</x:v>
      </x:c>
      <x:c r="T11" s="74" t="n">
        <x:f>T8*T10</x:f>
        <x:v>2100</x:v>
      </x:c>
      <x:c r="U11" s="74" t="n">
        <x:f>U8*U10</x:f>
        <x:v>2100</x:v>
      </x:c>
      <x:c r="V11" s="74" t="n">
        <x:f>V8*V10</x:f>
        <x:v>2100</x:v>
      </x:c>
      <x:c r="W11" s="74" t="n">
        <x:f>W8*W10</x:f>
        <x:v>2100</x:v>
      </x:c>
      <x:c r="X11" s="74" t="n">
        <x:f>X8*X10</x:f>
        <x:v>2100</x:v>
      </x:c>
      <x:c r="Y11" s="74" t="n">
        <x:f>Y8*Y10</x:f>
        <x:v>2100</x:v>
      </x:c>
      <x:c r="Z11" s="74" t="n">
        <x:f>Z8*Z10</x:f>
        <x:v>2100</x:v>
      </x:c>
      <x:c r="AA11" s="74" t="n">
        <x:f>AA8*AA10</x:f>
        <x:v>2100</x:v>
      </x:c>
      <x:c r="AB11" s="74" t="n">
        <x:f>AB8*AB10</x:f>
        <x:v>2100</x:v>
      </x:c>
      <x:c r="AC11" s="74" t="n">
        <x:f>AC8*AC10</x:f>
        <x:v>2100</x:v>
      </x:c>
      <x:c r="AD11" s="74" t="n">
        <x:f>AD8*AD10</x:f>
        <x:v>2100</x:v>
      </x:c>
      <x:c r="AE11" s="74" t="n">
        <x:f>AE8*AE10</x:f>
        <x:v>2100</x:v>
      </x:c>
      <x:c r="AF11" s="74" t="n">
        <x:f>AF8*AF10</x:f>
        <x:v>2100</x:v>
      </x:c>
      <x:c r="AG11" s="74" t="n">
        <x:f>AG8*AG10</x:f>
        <x:v>2100</x:v>
      </x:c>
      <x:c r="AH11" s="74" t="n">
        <x:f>AH8*AH10</x:f>
        <x:v>2100</x:v>
      </x:c>
      <x:c r="AI11" s="74" t="n">
        <x:f>AI8*AI10</x:f>
        <x:v>2100</x:v>
      </x:c>
      <x:c r="AJ11" s="74" t="n">
        <x:f>AJ8*AJ10</x:f>
        <x:v>2100</x:v>
      </x:c>
      <x:c r="AK11" s="74" t="n">
        <x:f>AK8*AK10</x:f>
        <x:v>2100</x:v>
      </x:c>
      <x:c r="AL11" s="74" t="n">
        <x:f>AL8*AL10</x:f>
        <x:v>2100</x:v>
      </x:c>
      <x:c r="AM11" s="74" t="n">
        <x:f>AM8*AM10</x:f>
        <x:v>2100</x:v>
      </x:c>
    </x:row>
    <x:row r="12" ht="22" customHeight="1">
      <x:c r="A12" s="56"/>
      <x:c r="B12" s="56"/>
      <x:c r="C12" s="75" t="str">
        <x:v>Выручка</x:v>
      </x:c>
      <x:c r="D12" s="76" t="n">
        <x:f>D11*D9</x:f>
        <x:v>4200000</x:v>
      </x:c>
      <x:c r="E12" s="76" t="n">
        <x:f>E11*E9</x:f>
        <x:v>5880000</x:v>
      </x:c>
      <x:c r="F12" s="76" t="n">
        <x:f>F11*F9</x:f>
        <x:v>7140000</x:v>
      </x:c>
      <x:c r="G12" s="76" t="n">
        <x:f>G11*G9</x:f>
        <x:v>8400000</x:v>
      </x:c>
      <x:c r="H12" s="76" t="n">
        <x:f>H11*H9</x:f>
        <x:v>8400000</x:v>
      </x:c>
      <x:c r="I12" s="76" t="n">
        <x:f>I11*I9</x:f>
        <x:v>8400000</x:v>
      </x:c>
      <x:c r="J12" s="76" t="n">
        <x:f>J11*J9</x:f>
        <x:v>8400000</x:v>
      </x:c>
      <x:c r="K12" s="76" t="n">
        <x:f>K11*K9</x:f>
        <x:v>8400000</x:v>
      </x:c>
      <x:c r="L12" s="76" t="n">
        <x:f>L11*L9</x:f>
        <x:v>8400000</x:v>
      </x:c>
      <x:c r="M12" s="76" t="n">
        <x:f>M11*M9</x:f>
        <x:v>8400000</x:v>
      </x:c>
      <x:c r="N12" s="76" t="n">
        <x:f>N11*N9</x:f>
        <x:v>8400000</x:v>
      </x:c>
      <x:c r="O12" s="76" t="n">
        <x:f>O11*O9</x:f>
        <x:v>8400000</x:v>
      </x:c>
      <x:c r="P12" s="76" t="n">
        <x:f>P11*P9</x:f>
        <x:v>8400000</x:v>
      </x:c>
      <x:c r="Q12" s="76" t="n">
        <x:f>Q11*Q9</x:f>
        <x:v>8400000</x:v>
      </x:c>
      <x:c r="R12" s="76" t="n">
        <x:f>R11*R9</x:f>
        <x:v>8400000</x:v>
      </x:c>
      <x:c r="S12" s="76" t="n">
        <x:f>S11*S9</x:f>
        <x:v>8400000</x:v>
      </x:c>
      <x:c r="T12" s="76" t="n">
        <x:f>T11*T9</x:f>
        <x:v>8400000</x:v>
      </x:c>
      <x:c r="U12" s="76" t="n">
        <x:f>U11*U9</x:f>
        <x:v>8400000</x:v>
      </x:c>
      <x:c r="V12" s="76" t="n">
        <x:f>V11*V9</x:f>
        <x:v>8400000</x:v>
      </x:c>
      <x:c r="W12" s="76" t="n">
        <x:f>W11*W9</x:f>
        <x:v>8400000</x:v>
      </x:c>
      <x:c r="X12" s="76" t="n">
        <x:f>X11*X9</x:f>
        <x:v>8400000</x:v>
      </x:c>
      <x:c r="Y12" s="76" t="n">
        <x:f>Y11*Y9</x:f>
        <x:v>8400000</x:v>
      </x:c>
      <x:c r="Z12" s="76" t="n">
        <x:f>Z11*Z9</x:f>
        <x:v>8400000</x:v>
      </x:c>
      <x:c r="AA12" s="76" t="n">
        <x:f>AA11*AA9</x:f>
        <x:v>8400000</x:v>
      </x:c>
      <x:c r="AB12" s="76" t="n">
        <x:f>AB11*AB9</x:f>
        <x:v>8400000</x:v>
      </x:c>
      <x:c r="AC12" s="76" t="n">
        <x:f>AC11*AC9</x:f>
        <x:v>8400000</x:v>
      </x:c>
      <x:c r="AD12" s="76" t="n">
        <x:f>AD11*AD9</x:f>
        <x:v>8400000</x:v>
      </x:c>
      <x:c r="AE12" s="76" t="n">
        <x:f>AE11*AE9</x:f>
        <x:v>8400000</x:v>
      </x:c>
      <x:c r="AF12" s="76" t="n">
        <x:f>AF11*AF9</x:f>
        <x:v>8400000</x:v>
      </x:c>
      <x:c r="AG12" s="76" t="n">
        <x:f>AG11*AG9</x:f>
        <x:v>8400000</x:v>
      </x:c>
      <x:c r="AH12" s="76" t="n">
        <x:f>AH11*AH9</x:f>
        <x:v>8400000</x:v>
      </x:c>
      <x:c r="AI12" s="76" t="n">
        <x:f>AI11*AI9</x:f>
        <x:v>8400000</x:v>
      </x:c>
      <x:c r="AJ12" s="76" t="n">
        <x:f>AJ11*AJ9</x:f>
        <x:v>8400000</x:v>
      </x:c>
      <x:c r="AK12" s="76" t="n">
        <x:f>AK11*AK9</x:f>
        <x:v>8400000</x:v>
      </x:c>
      <x:c r="AL12" s="76" t="n">
        <x:f>AL11*AL9</x:f>
        <x:v>8400000</x:v>
      </x:c>
      <x:c r="AM12" s="76" t="n">
        <x:f>AM11*AM9</x:f>
        <x:v>8400000</x:v>
      </x:c>
    </x:row>
    <x:row r="13" ht="22" customHeight="1">
      <x:c r="A13" s="56"/>
      <x:c r="B13" s="56"/>
      <x:c r="C13" s="56" t="str">
        <x:v>Продукты</x:v>
      </x:c>
      <x:c r="D13" s="73" t="n">
        <x:f>D11*'Вводные'!$D$11</x:f>
        <x:v>1470000</x:v>
      </x:c>
      <x:c r="E13" s="73" t="n">
        <x:f>E11*'Вводные'!$D$11</x:f>
        <x:v>2058000</x:v>
      </x:c>
      <x:c r="F13" s="73" t="n">
        <x:f>F11*'Вводные'!$D$11</x:f>
        <x:v>2499000</x:v>
      </x:c>
      <x:c r="G13" s="73" t="n">
        <x:f>G11*'Вводные'!$D$11</x:f>
        <x:v>2940000</x:v>
      </x:c>
      <x:c r="H13" s="73" t="n">
        <x:f>H11*'Вводные'!$D$11</x:f>
        <x:v>2940000</x:v>
      </x:c>
      <x:c r="I13" s="73" t="n">
        <x:f>I11*'Вводные'!$D$11</x:f>
        <x:v>2940000</x:v>
      </x:c>
      <x:c r="J13" s="73" t="n">
        <x:f>J11*'Вводные'!$D$11</x:f>
        <x:v>2940000</x:v>
      </x:c>
      <x:c r="K13" s="73" t="n">
        <x:f>K11*'Вводные'!$D$11</x:f>
        <x:v>2940000</x:v>
      </x:c>
      <x:c r="L13" s="73" t="n">
        <x:f>L11*'Вводные'!$D$11</x:f>
        <x:v>2940000</x:v>
      </x:c>
      <x:c r="M13" s="73" t="n">
        <x:f>M11*'Вводные'!$D$11</x:f>
        <x:v>2940000</x:v>
      </x:c>
      <x:c r="N13" s="73" t="n">
        <x:f>N11*'Вводные'!$D$11</x:f>
        <x:v>2940000</x:v>
      </x:c>
      <x:c r="O13" s="73" t="n">
        <x:f>O11*'Вводные'!$D$11</x:f>
        <x:v>2940000</x:v>
      </x:c>
      <x:c r="P13" s="73" t="n">
        <x:f>P11*'Вводные'!$D$11</x:f>
        <x:v>2940000</x:v>
      </x:c>
      <x:c r="Q13" s="73" t="n">
        <x:f>Q11*'Вводные'!$D$11</x:f>
        <x:v>2940000</x:v>
      </x:c>
      <x:c r="R13" s="73" t="n">
        <x:f>R11*'Вводные'!$D$11</x:f>
        <x:v>2940000</x:v>
      </x:c>
      <x:c r="S13" s="73" t="n">
        <x:f>S11*'Вводные'!$D$11</x:f>
        <x:v>2940000</x:v>
      </x:c>
      <x:c r="T13" s="73" t="n">
        <x:f>T11*'Вводные'!$D$11</x:f>
        <x:v>2940000</x:v>
      </x:c>
      <x:c r="U13" s="73" t="n">
        <x:f>U11*'Вводные'!$D$11</x:f>
        <x:v>2940000</x:v>
      </x:c>
      <x:c r="V13" s="73" t="n">
        <x:f>V11*'Вводные'!$D$11</x:f>
        <x:v>2940000</x:v>
      </x:c>
      <x:c r="W13" s="73" t="n">
        <x:f>W11*'Вводные'!$D$11</x:f>
        <x:v>2940000</x:v>
      </x:c>
      <x:c r="X13" s="73" t="n">
        <x:f>X11*'Вводные'!$D$11</x:f>
        <x:v>2940000</x:v>
      </x:c>
      <x:c r="Y13" s="73" t="n">
        <x:f>Y11*'Вводные'!$D$11</x:f>
        <x:v>2940000</x:v>
      </x:c>
      <x:c r="Z13" s="73" t="n">
        <x:f>Z11*'Вводные'!$D$11</x:f>
        <x:v>2940000</x:v>
      </x:c>
      <x:c r="AA13" s="73" t="n">
        <x:f>AA11*'Вводные'!$D$11</x:f>
        <x:v>2940000</x:v>
      </x:c>
      <x:c r="AB13" s="73" t="n">
        <x:f>AB11*'Вводные'!$D$11</x:f>
        <x:v>2940000</x:v>
      </x:c>
      <x:c r="AC13" s="73" t="n">
        <x:f>AC11*'Вводные'!$D$11</x:f>
        <x:v>2940000</x:v>
      </x:c>
      <x:c r="AD13" s="73" t="n">
        <x:f>AD11*'Вводные'!$D$11</x:f>
        <x:v>2940000</x:v>
      </x:c>
      <x:c r="AE13" s="73" t="n">
        <x:f>AE11*'Вводные'!$D$11</x:f>
        <x:v>2940000</x:v>
      </x:c>
      <x:c r="AF13" s="73" t="n">
        <x:f>AF11*'Вводные'!$D$11</x:f>
        <x:v>2940000</x:v>
      </x:c>
      <x:c r="AG13" s="73" t="n">
        <x:f>AG11*'Вводные'!$D$11</x:f>
        <x:v>2940000</x:v>
      </x:c>
      <x:c r="AH13" s="73" t="n">
        <x:f>AH11*'Вводные'!$D$11</x:f>
        <x:v>2940000</x:v>
      </x:c>
      <x:c r="AI13" s="73" t="n">
        <x:f>AI11*'Вводные'!$D$11</x:f>
        <x:v>2940000</x:v>
      </x:c>
      <x:c r="AJ13" s="73" t="n">
        <x:f>AJ11*'Вводные'!$D$11</x:f>
        <x:v>2940000</x:v>
      </x:c>
      <x:c r="AK13" s="73" t="n">
        <x:f>AK11*'Вводные'!$D$11</x:f>
        <x:v>2940000</x:v>
      </x:c>
      <x:c r="AL13" s="73" t="n">
        <x:f>AL11*'Вводные'!$D$11</x:f>
        <x:v>2940000</x:v>
      </x:c>
      <x:c r="AM13" s="73" t="n">
        <x:f>AM11*'Вводные'!$D$11</x:f>
        <x:v>2940000</x:v>
      </x:c>
    </x:row>
    <x:row r="14" ht="22" customHeight="1">
      <x:c r="A14" s="56"/>
      <x:c r="B14" s="56"/>
      <x:c r="C14" s="56" t="str">
        <x:v>Валовой результат</x:v>
      </x:c>
      <x:c r="D14" s="74" t="n">
        <x:f>D12-D13</x:f>
        <x:v>2730000</x:v>
      </x:c>
      <x:c r="E14" s="74" t="n">
        <x:f>E12-E13</x:f>
        <x:v>3822000</x:v>
      </x:c>
      <x:c r="F14" s="74" t="n">
        <x:f>F12-F13</x:f>
        <x:v>4641000</x:v>
      </x:c>
      <x:c r="G14" s="74" t="n">
        <x:f>G12-G13</x:f>
        <x:v>5460000</x:v>
      </x:c>
      <x:c r="H14" s="74" t="n">
        <x:f>H12-H13</x:f>
        <x:v>5460000</x:v>
      </x:c>
      <x:c r="I14" s="74" t="n">
        <x:f>I12-I13</x:f>
        <x:v>5460000</x:v>
      </x:c>
      <x:c r="J14" s="74" t="n">
        <x:f>J12-J13</x:f>
        <x:v>5460000</x:v>
      </x:c>
      <x:c r="K14" s="74" t="n">
        <x:f>K12-K13</x:f>
        <x:v>5460000</x:v>
      </x:c>
      <x:c r="L14" s="74" t="n">
        <x:f>L12-L13</x:f>
        <x:v>5460000</x:v>
      </x:c>
      <x:c r="M14" s="74" t="n">
        <x:f>M12-M13</x:f>
        <x:v>5460000</x:v>
      </x:c>
      <x:c r="N14" s="74" t="n">
        <x:f>N12-N13</x:f>
        <x:v>5460000</x:v>
      </x:c>
      <x:c r="O14" s="74" t="n">
        <x:f>O12-O13</x:f>
        <x:v>5460000</x:v>
      </x:c>
      <x:c r="P14" s="74" t="n">
        <x:f>P12-P13</x:f>
        <x:v>5460000</x:v>
      </x:c>
      <x:c r="Q14" s="74" t="n">
        <x:f>Q12-Q13</x:f>
        <x:v>5460000</x:v>
      </x:c>
      <x:c r="R14" s="74" t="n">
        <x:f>R12-R13</x:f>
        <x:v>5460000</x:v>
      </x:c>
      <x:c r="S14" s="74" t="n">
        <x:f>S12-S13</x:f>
        <x:v>5460000</x:v>
      </x:c>
      <x:c r="T14" s="74" t="n">
        <x:f>T12-T13</x:f>
        <x:v>5460000</x:v>
      </x:c>
      <x:c r="U14" s="74" t="n">
        <x:f>U12-U13</x:f>
        <x:v>5460000</x:v>
      </x:c>
      <x:c r="V14" s="74" t="n">
        <x:f>V12-V13</x:f>
        <x:v>5460000</x:v>
      </x:c>
      <x:c r="W14" s="74" t="n">
        <x:f>W12-W13</x:f>
        <x:v>5460000</x:v>
      </x:c>
      <x:c r="X14" s="74" t="n">
        <x:f>X12-X13</x:f>
        <x:v>5460000</x:v>
      </x:c>
      <x:c r="Y14" s="74" t="n">
        <x:f>Y12-Y13</x:f>
        <x:v>5460000</x:v>
      </x:c>
      <x:c r="Z14" s="74" t="n">
        <x:f>Z12-Z13</x:f>
        <x:v>5460000</x:v>
      </x:c>
      <x:c r="AA14" s="74" t="n">
        <x:f>AA12-AA13</x:f>
        <x:v>5460000</x:v>
      </x:c>
      <x:c r="AB14" s="74" t="n">
        <x:f>AB12-AB13</x:f>
        <x:v>5460000</x:v>
      </x:c>
      <x:c r="AC14" s="74" t="n">
        <x:f>AC12-AC13</x:f>
        <x:v>5460000</x:v>
      </x:c>
      <x:c r="AD14" s="74" t="n">
        <x:f>AD12-AD13</x:f>
        <x:v>5460000</x:v>
      </x:c>
      <x:c r="AE14" s="74" t="n">
        <x:f>AE12-AE13</x:f>
        <x:v>5460000</x:v>
      </x:c>
      <x:c r="AF14" s="74" t="n">
        <x:f>AF12-AF13</x:f>
        <x:v>5460000</x:v>
      </x:c>
      <x:c r="AG14" s="74" t="n">
        <x:f>AG12-AG13</x:f>
        <x:v>5460000</x:v>
      </x:c>
      <x:c r="AH14" s="74" t="n">
        <x:f>AH12-AH13</x:f>
        <x:v>5460000</x:v>
      </x:c>
      <x:c r="AI14" s="74" t="n">
        <x:f>AI12-AI13</x:f>
        <x:v>5460000</x:v>
      </x:c>
      <x:c r="AJ14" s="74" t="n">
        <x:f>AJ12-AJ13</x:f>
        <x:v>5460000</x:v>
      </x:c>
      <x:c r="AK14" s="74" t="n">
        <x:f>AK12-AK13</x:f>
        <x:v>5460000</x:v>
      </x:c>
      <x:c r="AL14" s="74" t="n">
        <x:f>AL12-AL13</x:f>
        <x:v>5460000</x:v>
      </x:c>
      <x:c r="AM14" s="74" t="n">
        <x:f>AM12-AM13</x:f>
        <x:v>5460000</x:v>
      </x:c>
    </x:row>
    <x:row r="15" ht="22" customHeight="1">
      <x:c r="A15" s="56"/>
      <x:c r="B15" s="56"/>
      <x:c r="C15" s="56" t="str">
        <x:v>Команда с начислениями</x:v>
      </x:c>
      <x:c r="D15" s="73" t="n">
        <x:f>'Штат'!$J$15</x:f>
        <x:v>2464200</x:v>
      </x:c>
      <x:c r="E15" s="73" t="n">
        <x:f>'Штат'!$J$15</x:f>
        <x:v>2464200</x:v>
      </x:c>
      <x:c r="F15" s="73" t="n">
        <x:f>'Штат'!$J$15</x:f>
        <x:v>2464200</x:v>
      </x:c>
      <x:c r="G15" s="73" t="n">
        <x:f>'Штат'!$J$15</x:f>
        <x:v>2464200</x:v>
      </x:c>
      <x:c r="H15" s="73" t="n">
        <x:f>'Штат'!$J$15</x:f>
        <x:v>2464200</x:v>
      </x:c>
      <x:c r="I15" s="73" t="n">
        <x:f>'Штат'!$J$15</x:f>
        <x:v>2464200</x:v>
      </x:c>
      <x:c r="J15" s="73" t="n">
        <x:f>'Штат'!$J$15</x:f>
        <x:v>2464200</x:v>
      </x:c>
      <x:c r="K15" s="73" t="n">
        <x:f>'Штат'!$J$15</x:f>
        <x:v>2464200</x:v>
      </x:c>
      <x:c r="L15" s="73" t="n">
        <x:f>'Штат'!$J$15</x:f>
        <x:v>2464200</x:v>
      </x:c>
      <x:c r="M15" s="73" t="n">
        <x:f>'Штат'!$J$15</x:f>
        <x:v>2464200</x:v>
      </x:c>
      <x:c r="N15" s="73" t="n">
        <x:f>'Штат'!$J$15</x:f>
        <x:v>2464200</x:v>
      </x:c>
      <x:c r="O15" s="73" t="n">
        <x:f>'Штат'!$J$15</x:f>
        <x:v>2464200</x:v>
      </x:c>
      <x:c r="P15" s="73" t="n">
        <x:f>'Штат'!$J$15</x:f>
        <x:v>2464200</x:v>
      </x:c>
      <x:c r="Q15" s="73" t="n">
        <x:f>'Штат'!$J$15</x:f>
        <x:v>2464200</x:v>
      </x:c>
      <x:c r="R15" s="73" t="n">
        <x:f>'Штат'!$J$15</x:f>
        <x:v>2464200</x:v>
      </x:c>
      <x:c r="S15" s="73" t="n">
        <x:f>'Штат'!$J$15</x:f>
        <x:v>2464200</x:v>
      </x:c>
      <x:c r="T15" s="73" t="n">
        <x:f>'Штат'!$J$15</x:f>
        <x:v>2464200</x:v>
      </x:c>
      <x:c r="U15" s="73" t="n">
        <x:f>'Штат'!$J$15</x:f>
        <x:v>2464200</x:v>
      </x:c>
      <x:c r="V15" s="73" t="n">
        <x:f>'Штат'!$J$15</x:f>
        <x:v>2464200</x:v>
      </x:c>
      <x:c r="W15" s="73" t="n">
        <x:f>'Штат'!$J$15</x:f>
        <x:v>2464200</x:v>
      </x:c>
      <x:c r="X15" s="73" t="n">
        <x:f>'Штат'!$J$15</x:f>
        <x:v>2464200</x:v>
      </x:c>
      <x:c r="Y15" s="73" t="n">
        <x:f>'Штат'!$J$15</x:f>
        <x:v>2464200</x:v>
      </x:c>
      <x:c r="Z15" s="73" t="n">
        <x:f>'Штат'!$J$15</x:f>
        <x:v>2464200</x:v>
      </x:c>
      <x:c r="AA15" s="73" t="n">
        <x:f>'Штат'!$J$15</x:f>
        <x:v>2464200</x:v>
      </x:c>
      <x:c r="AB15" s="73" t="n">
        <x:f>'Штат'!$J$15</x:f>
        <x:v>2464200</x:v>
      </x:c>
      <x:c r="AC15" s="73" t="n">
        <x:f>'Штат'!$J$15</x:f>
        <x:v>2464200</x:v>
      </x:c>
      <x:c r="AD15" s="73" t="n">
        <x:f>'Штат'!$J$15</x:f>
        <x:v>2464200</x:v>
      </x:c>
      <x:c r="AE15" s="73" t="n">
        <x:f>'Штат'!$J$15</x:f>
        <x:v>2464200</x:v>
      </x:c>
      <x:c r="AF15" s="73" t="n">
        <x:f>'Штат'!$J$15</x:f>
        <x:v>2464200</x:v>
      </x:c>
      <x:c r="AG15" s="73" t="n">
        <x:f>'Штат'!$J$15</x:f>
        <x:v>2464200</x:v>
      </x:c>
      <x:c r="AH15" s="73" t="n">
        <x:f>'Штат'!$J$15</x:f>
        <x:v>2464200</x:v>
      </x:c>
      <x:c r="AI15" s="73" t="n">
        <x:f>'Штат'!$J$15</x:f>
        <x:v>2464200</x:v>
      </x:c>
      <x:c r="AJ15" s="73" t="n">
        <x:f>'Штат'!$J$15</x:f>
        <x:v>2464200</x:v>
      </x:c>
      <x:c r="AK15" s="73" t="n">
        <x:f>'Штат'!$J$15</x:f>
        <x:v>2464200</x:v>
      </x:c>
      <x:c r="AL15" s="73" t="n">
        <x:f>'Штат'!$J$15</x:f>
        <x:v>2464200</x:v>
      </x:c>
      <x:c r="AM15" s="73" t="n">
        <x:f>'Штат'!$J$15</x:f>
        <x:v>2464200</x:v>
      </x:c>
    </x:row>
    <x:row r="16" ht="22" customHeight="1">
      <x:c r="A16" s="56"/>
      <x:c r="B16" s="56"/>
      <x:c r="C16" s="56" t="str">
        <x:v>Аренда</x:v>
      </x:c>
      <x:c r="D16" s="73" t="n">
        <x:f>'Вводные'!$D$18</x:f>
        <x:v>1200000</x:v>
      </x:c>
      <x:c r="E16" s="73" t="n">
        <x:f>'Вводные'!$D$18</x:f>
        <x:v>1200000</x:v>
      </x:c>
      <x:c r="F16" s="73" t="n">
        <x:f>'Вводные'!$D$18</x:f>
        <x:v>1200000</x:v>
      </x:c>
      <x:c r="G16" s="73" t="n">
        <x:f>'Вводные'!$D$18</x:f>
        <x:v>1200000</x:v>
      </x:c>
      <x:c r="H16" s="73" t="n">
        <x:f>'Вводные'!$D$18</x:f>
        <x:v>1200000</x:v>
      </x:c>
      <x:c r="I16" s="73" t="n">
        <x:f>'Вводные'!$D$18</x:f>
        <x:v>1200000</x:v>
      </x:c>
      <x:c r="J16" s="73" t="n">
        <x:f>'Вводные'!$D$18</x:f>
        <x:v>1200000</x:v>
      </x:c>
      <x:c r="K16" s="73" t="n">
        <x:f>'Вводные'!$D$18</x:f>
        <x:v>1200000</x:v>
      </x:c>
      <x:c r="L16" s="73" t="n">
        <x:f>'Вводные'!$D$18</x:f>
        <x:v>1200000</x:v>
      </x:c>
      <x:c r="M16" s="73" t="n">
        <x:f>'Вводные'!$D$18</x:f>
        <x:v>1200000</x:v>
      </x:c>
      <x:c r="N16" s="73" t="n">
        <x:f>'Вводные'!$D$18</x:f>
        <x:v>1200000</x:v>
      </x:c>
      <x:c r="O16" s="73" t="n">
        <x:f>'Вводные'!$D$18</x:f>
        <x:v>1200000</x:v>
      </x:c>
      <x:c r="P16" s="73" t="n">
        <x:f>'Вводные'!$D$18</x:f>
        <x:v>1200000</x:v>
      </x:c>
      <x:c r="Q16" s="73" t="n">
        <x:f>'Вводные'!$D$18</x:f>
        <x:v>1200000</x:v>
      </x:c>
      <x:c r="R16" s="73" t="n">
        <x:f>'Вводные'!$D$18</x:f>
        <x:v>1200000</x:v>
      </x:c>
      <x:c r="S16" s="73" t="n">
        <x:f>'Вводные'!$D$18</x:f>
        <x:v>1200000</x:v>
      </x:c>
      <x:c r="T16" s="73" t="n">
        <x:f>'Вводные'!$D$18</x:f>
        <x:v>1200000</x:v>
      </x:c>
      <x:c r="U16" s="73" t="n">
        <x:f>'Вводные'!$D$18</x:f>
        <x:v>1200000</x:v>
      </x:c>
      <x:c r="V16" s="73" t="n">
        <x:f>'Вводные'!$D$18</x:f>
        <x:v>1200000</x:v>
      </x:c>
      <x:c r="W16" s="73" t="n">
        <x:f>'Вводные'!$D$18</x:f>
        <x:v>1200000</x:v>
      </x:c>
      <x:c r="X16" s="73" t="n">
        <x:f>'Вводные'!$D$18</x:f>
        <x:v>1200000</x:v>
      </x:c>
      <x:c r="Y16" s="73" t="n">
        <x:f>'Вводные'!$D$18</x:f>
        <x:v>1200000</x:v>
      </x:c>
      <x:c r="Z16" s="73" t="n">
        <x:f>'Вводные'!$D$18</x:f>
        <x:v>1200000</x:v>
      </x:c>
      <x:c r="AA16" s="73" t="n">
        <x:f>'Вводные'!$D$18</x:f>
        <x:v>1200000</x:v>
      </x:c>
      <x:c r="AB16" s="73" t="n">
        <x:f>'Вводные'!$D$18</x:f>
        <x:v>1200000</x:v>
      </x:c>
      <x:c r="AC16" s="73" t="n">
        <x:f>'Вводные'!$D$18</x:f>
        <x:v>1200000</x:v>
      </x:c>
      <x:c r="AD16" s="73" t="n">
        <x:f>'Вводные'!$D$18</x:f>
        <x:v>1200000</x:v>
      </x:c>
      <x:c r="AE16" s="73" t="n">
        <x:f>'Вводные'!$D$18</x:f>
        <x:v>1200000</x:v>
      </x:c>
      <x:c r="AF16" s="73" t="n">
        <x:f>'Вводные'!$D$18</x:f>
        <x:v>1200000</x:v>
      </x:c>
      <x:c r="AG16" s="73" t="n">
        <x:f>'Вводные'!$D$18</x:f>
        <x:v>1200000</x:v>
      </x:c>
      <x:c r="AH16" s="73" t="n">
        <x:f>'Вводные'!$D$18</x:f>
        <x:v>1200000</x:v>
      </x:c>
      <x:c r="AI16" s="73" t="n">
        <x:f>'Вводные'!$D$18</x:f>
        <x:v>1200000</x:v>
      </x:c>
      <x:c r="AJ16" s="73" t="n">
        <x:f>'Вводные'!$D$18</x:f>
        <x:v>1200000</x:v>
      </x:c>
      <x:c r="AK16" s="73" t="n">
        <x:f>'Вводные'!$D$18</x:f>
        <x:v>1200000</x:v>
      </x:c>
      <x:c r="AL16" s="73" t="n">
        <x:f>'Вводные'!$D$18</x:f>
        <x:v>1200000</x:v>
      </x:c>
      <x:c r="AM16" s="73" t="n">
        <x:f>'Вводные'!$D$18</x:f>
        <x:v>1200000</x:v>
      </x:c>
    </x:row>
    <x:row r="17" ht="22" customHeight="1">
      <x:c r="A17" s="56"/>
      <x:c r="B17" s="56"/>
      <x:c r="C17" s="56" t="str">
        <x:v>Коммунальные</x:v>
      </x:c>
      <x:c r="D17" s="73" t="n">
        <x:f>'Вводные'!$D$19</x:f>
        <x:v>250000</x:v>
      </x:c>
      <x:c r="E17" s="73" t="n">
        <x:f>'Вводные'!$D$19</x:f>
        <x:v>250000</x:v>
      </x:c>
      <x:c r="F17" s="73" t="n">
        <x:f>'Вводные'!$D$19</x:f>
        <x:v>250000</x:v>
      </x:c>
      <x:c r="G17" s="73" t="n">
        <x:f>'Вводные'!$D$19</x:f>
        <x:v>250000</x:v>
      </x:c>
      <x:c r="H17" s="73" t="n">
        <x:f>'Вводные'!$D$19</x:f>
        <x:v>250000</x:v>
      </x:c>
      <x:c r="I17" s="73" t="n">
        <x:f>'Вводные'!$D$19</x:f>
        <x:v>250000</x:v>
      </x:c>
      <x:c r="J17" s="73" t="n">
        <x:f>'Вводные'!$D$19</x:f>
        <x:v>250000</x:v>
      </x:c>
      <x:c r="K17" s="73" t="n">
        <x:f>'Вводные'!$D$19</x:f>
        <x:v>250000</x:v>
      </x:c>
      <x:c r="L17" s="73" t="n">
        <x:f>'Вводные'!$D$19</x:f>
        <x:v>250000</x:v>
      </x:c>
      <x:c r="M17" s="73" t="n">
        <x:f>'Вводные'!$D$19</x:f>
        <x:v>250000</x:v>
      </x:c>
      <x:c r="N17" s="73" t="n">
        <x:f>'Вводные'!$D$19</x:f>
        <x:v>250000</x:v>
      </x:c>
      <x:c r="O17" s="73" t="n">
        <x:f>'Вводные'!$D$19</x:f>
        <x:v>250000</x:v>
      </x:c>
      <x:c r="P17" s="73" t="n">
        <x:f>'Вводные'!$D$19</x:f>
        <x:v>250000</x:v>
      </x:c>
      <x:c r="Q17" s="73" t="n">
        <x:f>'Вводные'!$D$19</x:f>
        <x:v>250000</x:v>
      </x:c>
      <x:c r="R17" s="73" t="n">
        <x:f>'Вводные'!$D$19</x:f>
        <x:v>250000</x:v>
      </x:c>
      <x:c r="S17" s="73" t="n">
        <x:f>'Вводные'!$D$19</x:f>
        <x:v>250000</x:v>
      </x:c>
      <x:c r="T17" s="73" t="n">
        <x:f>'Вводные'!$D$19</x:f>
        <x:v>250000</x:v>
      </x:c>
      <x:c r="U17" s="73" t="n">
        <x:f>'Вводные'!$D$19</x:f>
        <x:v>250000</x:v>
      </x:c>
      <x:c r="V17" s="73" t="n">
        <x:f>'Вводные'!$D$19</x:f>
        <x:v>250000</x:v>
      </x:c>
      <x:c r="W17" s="73" t="n">
        <x:f>'Вводные'!$D$19</x:f>
        <x:v>250000</x:v>
      </x:c>
      <x:c r="X17" s="73" t="n">
        <x:f>'Вводные'!$D$19</x:f>
        <x:v>250000</x:v>
      </x:c>
      <x:c r="Y17" s="73" t="n">
        <x:f>'Вводные'!$D$19</x:f>
        <x:v>250000</x:v>
      </x:c>
      <x:c r="Z17" s="73" t="n">
        <x:f>'Вводные'!$D$19</x:f>
        <x:v>250000</x:v>
      </x:c>
      <x:c r="AA17" s="73" t="n">
        <x:f>'Вводные'!$D$19</x:f>
        <x:v>250000</x:v>
      </x:c>
      <x:c r="AB17" s="73" t="n">
        <x:f>'Вводные'!$D$19</x:f>
        <x:v>250000</x:v>
      </x:c>
      <x:c r="AC17" s="73" t="n">
        <x:f>'Вводные'!$D$19</x:f>
        <x:v>250000</x:v>
      </x:c>
      <x:c r="AD17" s="73" t="n">
        <x:f>'Вводные'!$D$19</x:f>
        <x:v>250000</x:v>
      </x:c>
      <x:c r="AE17" s="73" t="n">
        <x:f>'Вводные'!$D$19</x:f>
        <x:v>250000</x:v>
      </x:c>
      <x:c r="AF17" s="73" t="n">
        <x:f>'Вводные'!$D$19</x:f>
        <x:v>250000</x:v>
      </x:c>
      <x:c r="AG17" s="73" t="n">
        <x:f>'Вводные'!$D$19</x:f>
        <x:v>250000</x:v>
      </x:c>
      <x:c r="AH17" s="73" t="n">
        <x:f>'Вводные'!$D$19</x:f>
        <x:v>250000</x:v>
      </x:c>
      <x:c r="AI17" s="73" t="n">
        <x:f>'Вводные'!$D$19</x:f>
        <x:v>250000</x:v>
      </x:c>
      <x:c r="AJ17" s="73" t="n">
        <x:f>'Вводные'!$D$19</x:f>
        <x:v>250000</x:v>
      </x:c>
      <x:c r="AK17" s="73" t="n">
        <x:f>'Вводные'!$D$19</x:f>
        <x:v>250000</x:v>
      </x:c>
      <x:c r="AL17" s="73" t="n">
        <x:f>'Вводные'!$D$19</x:f>
        <x:v>250000</x:v>
      </x:c>
      <x:c r="AM17" s="73" t="n">
        <x:f>'Вводные'!$D$19</x:f>
        <x:v>250000</x:v>
      </x:c>
    </x:row>
    <x:row r="18" ht="22" customHeight="1">
      <x:c r="A18" s="56"/>
      <x:c r="B18" s="56"/>
      <x:c r="C18" s="56" t="str">
        <x:v>Продвижение</x:v>
      </x:c>
      <x:c r="D18" s="73" t="n">
        <x:f>'Вводные'!$D$20</x:f>
        <x:v>100000</x:v>
      </x:c>
      <x:c r="E18" s="73" t="n">
        <x:f>'Вводные'!$D$20</x:f>
        <x:v>100000</x:v>
      </x:c>
      <x:c r="F18" s="73" t="n">
        <x:f>'Вводные'!$D$20</x:f>
        <x:v>100000</x:v>
      </x:c>
      <x:c r="G18" s="73" t="n">
        <x:f>'Вводные'!$D$20</x:f>
        <x:v>100000</x:v>
      </x:c>
      <x:c r="H18" s="73" t="n">
        <x:f>'Вводные'!$D$20</x:f>
        <x:v>100000</x:v>
      </x:c>
      <x:c r="I18" s="73" t="n">
        <x:f>'Вводные'!$D$20</x:f>
        <x:v>100000</x:v>
      </x:c>
      <x:c r="J18" s="73" t="n">
        <x:f>'Вводные'!$D$20</x:f>
        <x:v>100000</x:v>
      </x:c>
      <x:c r="K18" s="73" t="n">
        <x:f>'Вводные'!$D$20</x:f>
        <x:v>100000</x:v>
      </x:c>
      <x:c r="L18" s="73" t="n">
        <x:f>'Вводные'!$D$20</x:f>
        <x:v>100000</x:v>
      </x:c>
      <x:c r="M18" s="73" t="n">
        <x:f>'Вводные'!$D$20</x:f>
        <x:v>100000</x:v>
      </x:c>
      <x:c r="N18" s="73" t="n">
        <x:f>'Вводные'!$D$20</x:f>
        <x:v>100000</x:v>
      </x:c>
      <x:c r="O18" s="73" t="n">
        <x:f>'Вводные'!$D$20</x:f>
        <x:v>100000</x:v>
      </x:c>
      <x:c r="P18" s="73" t="n">
        <x:f>'Вводные'!$D$20</x:f>
        <x:v>100000</x:v>
      </x:c>
      <x:c r="Q18" s="73" t="n">
        <x:f>'Вводные'!$D$20</x:f>
        <x:v>100000</x:v>
      </x:c>
      <x:c r="R18" s="73" t="n">
        <x:f>'Вводные'!$D$20</x:f>
        <x:v>100000</x:v>
      </x:c>
      <x:c r="S18" s="73" t="n">
        <x:f>'Вводные'!$D$20</x:f>
        <x:v>100000</x:v>
      </x:c>
      <x:c r="T18" s="73" t="n">
        <x:f>'Вводные'!$D$20</x:f>
        <x:v>100000</x:v>
      </x:c>
      <x:c r="U18" s="73" t="n">
        <x:f>'Вводные'!$D$20</x:f>
        <x:v>100000</x:v>
      </x:c>
      <x:c r="V18" s="73" t="n">
        <x:f>'Вводные'!$D$20</x:f>
        <x:v>100000</x:v>
      </x:c>
      <x:c r="W18" s="73" t="n">
        <x:f>'Вводные'!$D$20</x:f>
        <x:v>100000</x:v>
      </x:c>
      <x:c r="X18" s="73" t="n">
        <x:f>'Вводные'!$D$20</x:f>
        <x:v>100000</x:v>
      </x:c>
      <x:c r="Y18" s="73" t="n">
        <x:f>'Вводные'!$D$20</x:f>
        <x:v>100000</x:v>
      </x:c>
      <x:c r="Z18" s="73" t="n">
        <x:f>'Вводные'!$D$20</x:f>
        <x:v>100000</x:v>
      </x:c>
      <x:c r="AA18" s="73" t="n">
        <x:f>'Вводные'!$D$20</x:f>
        <x:v>100000</x:v>
      </x:c>
      <x:c r="AB18" s="73" t="n">
        <x:f>'Вводные'!$D$20</x:f>
        <x:v>100000</x:v>
      </x:c>
      <x:c r="AC18" s="73" t="n">
        <x:f>'Вводные'!$D$20</x:f>
        <x:v>100000</x:v>
      </x:c>
      <x:c r="AD18" s="73" t="n">
        <x:f>'Вводные'!$D$20</x:f>
        <x:v>100000</x:v>
      </x:c>
      <x:c r="AE18" s="73" t="n">
        <x:f>'Вводные'!$D$20</x:f>
        <x:v>100000</x:v>
      </x:c>
      <x:c r="AF18" s="73" t="n">
        <x:f>'Вводные'!$D$20</x:f>
        <x:v>100000</x:v>
      </x:c>
      <x:c r="AG18" s="73" t="n">
        <x:f>'Вводные'!$D$20</x:f>
        <x:v>100000</x:v>
      </x:c>
      <x:c r="AH18" s="73" t="n">
        <x:f>'Вводные'!$D$20</x:f>
        <x:v>100000</x:v>
      </x:c>
      <x:c r="AI18" s="73" t="n">
        <x:f>'Вводные'!$D$20</x:f>
        <x:v>100000</x:v>
      </x:c>
      <x:c r="AJ18" s="73" t="n">
        <x:f>'Вводные'!$D$20</x:f>
        <x:v>100000</x:v>
      </x:c>
      <x:c r="AK18" s="73" t="n">
        <x:f>'Вводные'!$D$20</x:f>
        <x:v>100000</x:v>
      </x:c>
      <x:c r="AL18" s="73" t="n">
        <x:f>'Вводные'!$D$20</x:f>
        <x:v>100000</x:v>
      </x:c>
      <x:c r="AM18" s="73" t="n">
        <x:f>'Вводные'!$D$20</x:f>
        <x:v>100000</x:v>
      </x:c>
    </x:row>
    <x:row r="19" ht="22" customHeight="1">
      <x:c r="A19" s="56"/>
      <x:c r="B19" s="56"/>
      <x:c r="C19" s="56" t="str">
        <x:v>Сервис</x:v>
      </x:c>
      <x:c r="D19" s="73" t="n">
        <x:f>'Вводные'!$D$21</x:f>
        <x:v>100000</x:v>
      </x:c>
      <x:c r="E19" s="73" t="n">
        <x:f>'Вводные'!$D$21</x:f>
        <x:v>100000</x:v>
      </x:c>
      <x:c r="F19" s="73" t="n">
        <x:f>'Вводные'!$D$21</x:f>
        <x:v>100000</x:v>
      </x:c>
      <x:c r="G19" s="73" t="n">
        <x:f>'Вводные'!$D$21</x:f>
        <x:v>100000</x:v>
      </x:c>
      <x:c r="H19" s="73" t="n">
        <x:f>'Вводные'!$D$21</x:f>
        <x:v>100000</x:v>
      </x:c>
      <x:c r="I19" s="73" t="n">
        <x:f>'Вводные'!$D$21</x:f>
        <x:v>100000</x:v>
      </x:c>
      <x:c r="J19" s="73" t="n">
        <x:f>'Вводные'!$D$21</x:f>
        <x:v>100000</x:v>
      </x:c>
      <x:c r="K19" s="73" t="n">
        <x:f>'Вводные'!$D$21</x:f>
        <x:v>100000</x:v>
      </x:c>
      <x:c r="L19" s="73" t="n">
        <x:f>'Вводные'!$D$21</x:f>
        <x:v>100000</x:v>
      </x:c>
      <x:c r="M19" s="73" t="n">
        <x:f>'Вводные'!$D$21</x:f>
        <x:v>100000</x:v>
      </x:c>
      <x:c r="N19" s="73" t="n">
        <x:f>'Вводные'!$D$21</x:f>
        <x:v>100000</x:v>
      </x:c>
      <x:c r="O19" s="73" t="n">
        <x:f>'Вводные'!$D$21</x:f>
        <x:v>100000</x:v>
      </x:c>
      <x:c r="P19" s="73" t="n">
        <x:f>'Вводные'!$D$21</x:f>
        <x:v>100000</x:v>
      </x:c>
      <x:c r="Q19" s="73" t="n">
        <x:f>'Вводные'!$D$21</x:f>
        <x:v>100000</x:v>
      </x:c>
      <x:c r="R19" s="73" t="n">
        <x:f>'Вводные'!$D$21</x:f>
        <x:v>100000</x:v>
      </x:c>
      <x:c r="S19" s="73" t="n">
        <x:f>'Вводные'!$D$21</x:f>
        <x:v>100000</x:v>
      </x:c>
      <x:c r="T19" s="73" t="n">
        <x:f>'Вводные'!$D$21</x:f>
        <x:v>100000</x:v>
      </x:c>
      <x:c r="U19" s="73" t="n">
        <x:f>'Вводные'!$D$21</x:f>
        <x:v>100000</x:v>
      </x:c>
      <x:c r="V19" s="73" t="n">
        <x:f>'Вводные'!$D$21</x:f>
        <x:v>100000</x:v>
      </x:c>
      <x:c r="W19" s="73" t="n">
        <x:f>'Вводные'!$D$21</x:f>
        <x:v>100000</x:v>
      </x:c>
      <x:c r="X19" s="73" t="n">
        <x:f>'Вводные'!$D$21</x:f>
        <x:v>100000</x:v>
      </x:c>
      <x:c r="Y19" s="73" t="n">
        <x:f>'Вводные'!$D$21</x:f>
        <x:v>100000</x:v>
      </x:c>
      <x:c r="Z19" s="73" t="n">
        <x:f>'Вводные'!$D$21</x:f>
        <x:v>100000</x:v>
      </x:c>
      <x:c r="AA19" s="73" t="n">
        <x:f>'Вводные'!$D$21</x:f>
        <x:v>100000</x:v>
      </x:c>
      <x:c r="AB19" s="73" t="n">
        <x:f>'Вводные'!$D$21</x:f>
        <x:v>100000</x:v>
      </x:c>
      <x:c r="AC19" s="73" t="n">
        <x:f>'Вводные'!$D$21</x:f>
        <x:v>100000</x:v>
      </x:c>
      <x:c r="AD19" s="73" t="n">
        <x:f>'Вводные'!$D$21</x:f>
        <x:v>100000</x:v>
      </x:c>
      <x:c r="AE19" s="73" t="n">
        <x:f>'Вводные'!$D$21</x:f>
        <x:v>100000</x:v>
      </x:c>
      <x:c r="AF19" s="73" t="n">
        <x:f>'Вводные'!$D$21</x:f>
        <x:v>100000</x:v>
      </x:c>
      <x:c r="AG19" s="73" t="n">
        <x:f>'Вводные'!$D$21</x:f>
        <x:v>100000</x:v>
      </x:c>
      <x:c r="AH19" s="73" t="n">
        <x:f>'Вводные'!$D$21</x:f>
        <x:v>100000</x:v>
      </x:c>
      <x:c r="AI19" s="73" t="n">
        <x:f>'Вводные'!$D$21</x:f>
        <x:v>100000</x:v>
      </x:c>
      <x:c r="AJ19" s="73" t="n">
        <x:f>'Вводные'!$D$21</x:f>
        <x:v>100000</x:v>
      </x:c>
      <x:c r="AK19" s="73" t="n">
        <x:f>'Вводные'!$D$21</x:f>
        <x:v>100000</x:v>
      </x:c>
      <x:c r="AL19" s="73" t="n">
        <x:f>'Вводные'!$D$21</x:f>
        <x:v>100000</x:v>
      </x:c>
      <x:c r="AM19" s="73" t="n">
        <x:f>'Вводные'!$D$21</x:f>
        <x:v>100000</x:v>
      </x:c>
    </x:row>
    <x:row r="20" ht="22" customHeight="1">
      <x:c r="A20" s="56"/>
      <x:c r="B20" s="56"/>
      <x:c r="C20" s="56" t="str">
        <x:v>Санобработка</x:v>
      </x:c>
      <x:c r="D20" s="73" t="n">
        <x:f>'Вводные'!$D$22</x:f>
        <x:v>60000</x:v>
      </x:c>
      <x:c r="E20" s="73" t="n">
        <x:f>'Вводные'!$D$22</x:f>
        <x:v>60000</x:v>
      </x:c>
      <x:c r="F20" s="73" t="n">
        <x:f>'Вводные'!$D$22</x:f>
        <x:v>60000</x:v>
      </x:c>
      <x:c r="G20" s="73" t="n">
        <x:f>'Вводные'!$D$22</x:f>
        <x:v>60000</x:v>
      </x:c>
      <x:c r="H20" s="73" t="n">
        <x:f>'Вводные'!$D$22</x:f>
        <x:v>60000</x:v>
      </x:c>
      <x:c r="I20" s="73" t="n">
        <x:f>'Вводные'!$D$22</x:f>
        <x:v>60000</x:v>
      </x:c>
      <x:c r="J20" s="73" t="n">
        <x:f>'Вводные'!$D$22</x:f>
        <x:v>60000</x:v>
      </x:c>
      <x:c r="K20" s="73" t="n">
        <x:f>'Вводные'!$D$22</x:f>
        <x:v>60000</x:v>
      </x:c>
      <x:c r="L20" s="73" t="n">
        <x:f>'Вводные'!$D$22</x:f>
        <x:v>60000</x:v>
      </x:c>
      <x:c r="M20" s="73" t="n">
        <x:f>'Вводные'!$D$22</x:f>
        <x:v>60000</x:v>
      </x:c>
      <x:c r="N20" s="73" t="n">
        <x:f>'Вводные'!$D$22</x:f>
        <x:v>60000</x:v>
      </x:c>
      <x:c r="O20" s="73" t="n">
        <x:f>'Вводные'!$D$22</x:f>
        <x:v>60000</x:v>
      </x:c>
      <x:c r="P20" s="73" t="n">
        <x:f>'Вводные'!$D$22</x:f>
        <x:v>60000</x:v>
      </x:c>
      <x:c r="Q20" s="73" t="n">
        <x:f>'Вводные'!$D$22</x:f>
        <x:v>60000</x:v>
      </x:c>
      <x:c r="R20" s="73" t="n">
        <x:f>'Вводные'!$D$22</x:f>
        <x:v>60000</x:v>
      </x:c>
      <x:c r="S20" s="73" t="n">
        <x:f>'Вводные'!$D$22</x:f>
        <x:v>60000</x:v>
      </x:c>
      <x:c r="T20" s="73" t="n">
        <x:f>'Вводные'!$D$22</x:f>
        <x:v>60000</x:v>
      </x:c>
      <x:c r="U20" s="73" t="n">
        <x:f>'Вводные'!$D$22</x:f>
        <x:v>60000</x:v>
      </x:c>
      <x:c r="V20" s="73" t="n">
        <x:f>'Вводные'!$D$22</x:f>
        <x:v>60000</x:v>
      </x:c>
      <x:c r="W20" s="73" t="n">
        <x:f>'Вводные'!$D$22</x:f>
        <x:v>60000</x:v>
      </x:c>
      <x:c r="X20" s="73" t="n">
        <x:f>'Вводные'!$D$22</x:f>
        <x:v>60000</x:v>
      </x:c>
      <x:c r="Y20" s="73" t="n">
        <x:f>'Вводные'!$D$22</x:f>
        <x:v>60000</x:v>
      </x:c>
      <x:c r="Z20" s="73" t="n">
        <x:f>'Вводные'!$D$22</x:f>
        <x:v>60000</x:v>
      </x:c>
      <x:c r="AA20" s="73" t="n">
        <x:f>'Вводные'!$D$22</x:f>
        <x:v>60000</x:v>
      </x:c>
      <x:c r="AB20" s="73" t="n">
        <x:f>'Вводные'!$D$22</x:f>
        <x:v>60000</x:v>
      </x:c>
      <x:c r="AC20" s="73" t="n">
        <x:f>'Вводные'!$D$22</x:f>
        <x:v>60000</x:v>
      </x:c>
      <x:c r="AD20" s="73" t="n">
        <x:f>'Вводные'!$D$22</x:f>
        <x:v>60000</x:v>
      </x:c>
      <x:c r="AE20" s="73" t="n">
        <x:f>'Вводные'!$D$22</x:f>
        <x:v>60000</x:v>
      </x:c>
      <x:c r="AF20" s="73" t="n">
        <x:f>'Вводные'!$D$22</x:f>
        <x:v>60000</x:v>
      </x:c>
      <x:c r="AG20" s="73" t="n">
        <x:f>'Вводные'!$D$22</x:f>
        <x:v>60000</x:v>
      </x:c>
      <x:c r="AH20" s="73" t="n">
        <x:f>'Вводные'!$D$22</x:f>
        <x:v>60000</x:v>
      </x:c>
      <x:c r="AI20" s="73" t="n">
        <x:f>'Вводные'!$D$22</x:f>
        <x:v>60000</x:v>
      </x:c>
      <x:c r="AJ20" s="73" t="n">
        <x:f>'Вводные'!$D$22</x:f>
        <x:v>60000</x:v>
      </x:c>
      <x:c r="AK20" s="73" t="n">
        <x:f>'Вводные'!$D$22</x:f>
        <x:v>60000</x:v>
      </x:c>
      <x:c r="AL20" s="73" t="n">
        <x:f>'Вводные'!$D$22</x:f>
        <x:v>60000</x:v>
      </x:c>
      <x:c r="AM20" s="73" t="n">
        <x:f>'Вводные'!$D$22</x:f>
        <x:v>60000</x:v>
      </x:c>
    </x:row>
    <x:row r="21" ht="22" customHeight="1">
      <x:c r="A21" s="56"/>
      <x:c r="B21" s="56"/>
      <x:c r="C21" s="56" t="str">
        <x:v>Учет</x:v>
      </x:c>
      <x:c r="D21" s="73" t="n">
        <x:f>'Вводные'!$D$23</x:f>
        <x:v>40000</x:v>
      </x:c>
      <x:c r="E21" s="73" t="n">
        <x:f>'Вводные'!$D$23</x:f>
        <x:v>40000</x:v>
      </x:c>
      <x:c r="F21" s="73" t="n">
        <x:f>'Вводные'!$D$23</x:f>
        <x:v>40000</x:v>
      </x:c>
      <x:c r="G21" s="73" t="n">
        <x:f>'Вводные'!$D$23</x:f>
        <x:v>40000</x:v>
      </x:c>
      <x:c r="H21" s="73" t="n">
        <x:f>'Вводные'!$D$23</x:f>
        <x:v>40000</x:v>
      </x:c>
      <x:c r="I21" s="73" t="n">
        <x:f>'Вводные'!$D$23</x:f>
        <x:v>40000</x:v>
      </x:c>
      <x:c r="J21" s="73" t="n">
        <x:f>'Вводные'!$D$23</x:f>
        <x:v>40000</x:v>
      </x:c>
      <x:c r="K21" s="73" t="n">
        <x:f>'Вводные'!$D$23</x:f>
        <x:v>40000</x:v>
      </x:c>
      <x:c r="L21" s="73" t="n">
        <x:f>'Вводные'!$D$23</x:f>
        <x:v>40000</x:v>
      </x:c>
      <x:c r="M21" s="73" t="n">
        <x:f>'Вводные'!$D$23</x:f>
        <x:v>40000</x:v>
      </x:c>
      <x:c r="N21" s="73" t="n">
        <x:f>'Вводные'!$D$23</x:f>
        <x:v>40000</x:v>
      </x:c>
      <x:c r="O21" s="73" t="n">
        <x:f>'Вводные'!$D$23</x:f>
        <x:v>40000</x:v>
      </x:c>
      <x:c r="P21" s="73" t="n">
        <x:f>'Вводные'!$D$23</x:f>
        <x:v>40000</x:v>
      </x:c>
      <x:c r="Q21" s="73" t="n">
        <x:f>'Вводные'!$D$23</x:f>
        <x:v>40000</x:v>
      </x:c>
      <x:c r="R21" s="73" t="n">
        <x:f>'Вводные'!$D$23</x:f>
        <x:v>40000</x:v>
      </x:c>
      <x:c r="S21" s="73" t="n">
        <x:f>'Вводные'!$D$23</x:f>
        <x:v>40000</x:v>
      </x:c>
      <x:c r="T21" s="73" t="n">
        <x:f>'Вводные'!$D$23</x:f>
        <x:v>40000</x:v>
      </x:c>
      <x:c r="U21" s="73" t="n">
        <x:f>'Вводные'!$D$23</x:f>
        <x:v>40000</x:v>
      </x:c>
      <x:c r="V21" s="73" t="n">
        <x:f>'Вводные'!$D$23</x:f>
        <x:v>40000</x:v>
      </x:c>
      <x:c r="W21" s="73" t="n">
        <x:f>'Вводные'!$D$23</x:f>
        <x:v>40000</x:v>
      </x:c>
      <x:c r="X21" s="73" t="n">
        <x:f>'Вводные'!$D$23</x:f>
        <x:v>40000</x:v>
      </x:c>
      <x:c r="Y21" s="73" t="n">
        <x:f>'Вводные'!$D$23</x:f>
        <x:v>40000</x:v>
      </x:c>
      <x:c r="Z21" s="73" t="n">
        <x:f>'Вводные'!$D$23</x:f>
        <x:v>40000</x:v>
      </x:c>
      <x:c r="AA21" s="73" t="n">
        <x:f>'Вводные'!$D$23</x:f>
        <x:v>40000</x:v>
      </x:c>
      <x:c r="AB21" s="73" t="n">
        <x:f>'Вводные'!$D$23</x:f>
        <x:v>40000</x:v>
      </x:c>
      <x:c r="AC21" s="73" t="n">
        <x:f>'Вводные'!$D$23</x:f>
        <x:v>40000</x:v>
      </x:c>
      <x:c r="AD21" s="73" t="n">
        <x:f>'Вводные'!$D$23</x:f>
        <x:v>40000</x:v>
      </x:c>
      <x:c r="AE21" s="73" t="n">
        <x:f>'Вводные'!$D$23</x:f>
        <x:v>40000</x:v>
      </x:c>
      <x:c r="AF21" s="73" t="n">
        <x:f>'Вводные'!$D$23</x:f>
        <x:v>40000</x:v>
      </x:c>
      <x:c r="AG21" s="73" t="n">
        <x:f>'Вводные'!$D$23</x:f>
        <x:v>40000</x:v>
      </x:c>
      <x:c r="AH21" s="73" t="n">
        <x:f>'Вводные'!$D$23</x:f>
        <x:v>40000</x:v>
      </x:c>
      <x:c r="AI21" s="73" t="n">
        <x:f>'Вводные'!$D$23</x:f>
        <x:v>40000</x:v>
      </x:c>
      <x:c r="AJ21" s="73" t="n">
        <x:f>'Вводные'!$D$23</x:f>
        <x:v>40000</x:v>
      </x:c>
      <x:c r="AK21" s="73" t="n">
        <x:f>'Вводные'!$D$23</x:f>
        <x:v>40000</x:v>
      </x:c>
      <x:c r="AL21" s="73" t="n">
        <x:f>'Вводные'!$D$23</x:f>
        <x:v>40000</x:v>
      </x:c>
      <x:c r="AM21" s="73" t="n">
        <x:f>'Вводные'!$D$23</x:f>
        <x:v>40000</x:v>
      </x:c>
    </x:row>
    <x:row r="22" ht="22" customHeight="1">
      <x:c r="A22" s="56"/>
      <x:c r="B22" s="56"/>
      <x:c r="C22" s="56" t="str">
        <x:v>Связь и расходники</x:v>
      </x:c>
      <x:c r="D22" s="73" t="n">
        <x:f>'Вводные'!$D$24</x:f>
        <x:v>50000</x:v>
      </x:c>
      <x:c r="E22" s="73" t="n">
        <x:f>'Вводные'!$D$24</x:f>
        <x:v>50000</x:v>
      </x:c>
      <x:c r="F22" s="73" t="n">
        <x:f>'Вводные'!$D$24</x:f>
        <x:v>50000</x:v>
      </x:c>
      <x:c r="G22" s="73" t="n">
        <x:f>'Вводные'!$D$24</x:f>
        <x:v>50000</x:v>
      </x:c>
      <x:c r="H22" s="73" t="n">
        <x:f>'Вводные'!$D$24</x:f>
        <x:v>50000</x:v>
      </x:c>
      <x:c r="I22" s="73" t="n">
        <x:f>'Вводные'!$D$24</x:f>
        <x:v>50000</x:v>
      </x:c>
      <x:c r="J22" s="73" t="n">
        <x:f>'Вводные'!$D$24</x:f>
        <x:v>50000</x:v>
      </x:c>
      <x:c r="K22" s="73" t="n">
        <x:f>'Вводные'!$D$24</x:f>
        <x:v>50000</x:v>
      </x:c>
      <x:c r="L22" s="73" t="n">
        <x:f>'Вводные'!$D$24</x:f>
        <x:v>50000</x:v>
      </x:c>
      <x:c r="M22" s="73" t="n">
        <x:f>'Вводные'!$D$24</x:f>
        <x:v>50000</x:v>
      </x:c>
      <x:c r="N22" s="73" t="n">
        <x:f>'Вводные'!$D$24</x:f>
        <x:v>50000</x:v>
      </x:c>
      <x:c r="O22" s="73" t="n">
        <x:f>'Вводные'!$D$24</x:f>
        <x:v>50000</x:v>
      </x:c>
      <x:c r="P22" s="73" t="n">
        <x:f>'Вводные'!$D$24</x:f>
        <x:v>50000</x:v>
      </x:c>
      <x:c r="Q22" s="73" t="n">
        <x:f>'Вводные'!$D$24</x:f>
        <x:v>50000</x:v>
      </x:c>
      <x:c r="R22" s="73" t="n">
        <x:f>'Вводные'!$D$24</x:f>
        <x:v>50000</x:v>
      </x:c>
      <x:c r="S22" s="73" t="n">
        <x:f>'Вводные'!$D$24</x:f>
        <x:v>50000</x:v>
      </x:c>
      <x:c r="T22" s="73" t="n">
        <x:f>'Вводные'!$D$24</x:f>
        <x:v>50000</x:v>
      </x:c>
      <x:c r="U22" s="73" t="n">
        <x:f>'Вводные'!$D$24</x:f>
        <x:v>50000</x:v>
      </x:c>
      <x:c r="V22" s="73" t="n">
        <x:f>'Вводные'!$D$24</x:f>
        <x:v>50000</x:v>
      </x:c>
      <x:c r="W22" s="73" t="n">
        <x:f>'Вводные'!$D$24</x:f>
        <x:v>50000</x:v>
      </x:c>
      <x:c r="X22" s="73" t="n">
        <x:f>'Вводные'!$D$24</x:f>
        <x:v>50000</x:v>
      </x:c>
      <x:c r="Y22" s="73" t="n">
        <x:f>'Вводные'!$D$24</x:f>
        <x:v>50000</x:v>
      </x:c>
      <x:c r="Z22" s="73" t="n">
        <x:f>'Вводные'!$D$24</x:f>
        <x:v>50000</x:v>
      </x:c>
      <x:c r="AA22" s="73" t="n">
        <x:f>'Вводные'!$D$24</x:f>
        <x:v>50000</x:v>
      </x:c>
      <x:c r="AB22" s="73" t="n">
        <x:f>'Вводные'!$D$24</x:f>
        <x:v>50000</x:v>
      </x:c>
      <x:c r="AC22" s="73" t="n">
        <x:f>'Вводные'!$D$24</x:f>
        <x:v>50000</x:v>
      </x:c>
      <x:c r="AD22" s="73" t="n">
        <x:f>'Вводные'!$D$24</x:f>
        <x:v>50000</x:v>
      </x:c>
      <x:c r="AE22" s="73" t="n">
        <x:f>'Вводные'!$D$24</x:f>
        <x:v>50000</x:v>
      </x:c>
      <x:c r="AF22" s="73" t="n">
        <x:f>'Вводные'!$D$24</x:f>
        <x:v>50000</x:v>
      </x:c>
      <x:c r="AG22" s="73" t="n">
        <x:f>'Вводные'!$D$24</x:f>
        <x:v>50000</x:v>
      </x:c>
      <x:c r="AH22" s="73" t="n">
        <x:f>'Вводные'!$D$24</x:f>
        <x:v>50000</x:v>
      </x:c>
      <x:c r="AI22" s="73" t="n">
        <x:f>'Вводные'!$D$24</x:f>
        <x:v>50000</x:v>
      </x:c>
      <x:c r="AJ22" s="73" t="n">
        <x:f>'Вводные'!$D$24</x:f>
        <x:v>50000</x:v>
      </x:c>
      <x:c r="AK22" s="73" t="n">
        <x:f>'Вводные'!$D$24</x:f>
        <x:v>50000</x:v>
      </x:c>
      <x:c r="AL22" s="73" t="n">
        <x:f>'Вводные'!$D$24</x:f>
        <x:v>50000</x:v>
      </x:c>
      <x:c r="AM22" s="73" t="n">
        <x:f>'Вводные'!$D$24</x:f>
        <x:v>50000</x:v>
      </x:c>
    </x:row>
    <x:row r="23" ht="22" customHeight="1">
      <x:c r="A23" s="56"/>
      <x:c r="B23" s="56"/>
      <x:c r="C23" s="56" t="str">
        <x:v>Платежи ИП за себя</x:v>
      </x:c>
      <x:c r="D23" s="73" t="n">
        <x:f>'Вводные'!$D$25</x:f>
        <x:v>21675</x:v>
      </x:c>
      <x:c r="E23" s="73" t="n">
        <x:f>'Вводные'!$D$25</x:f>
        <x:v>21675</x:v>
      </x:c>
      <x:c r="F23" s="73" t="n">
        <x:f>'Вводные'!$D$25</x:f>
        <x:v>21675</x:v>
      </x:c>
      <x:c r="G23" s="73" t="n">
        <x:f>'Вводные'!$D$25</x:f>
        <x:v>21675</x:v>
      </x:c>
      <x:c r="H23" s="73" t="n">
        <x:f>'Вводные'!$D$25</x:f>
        <x:v>21675</x:v>
      </x:c>
      <x:c r="I23" s="73" t="n">
        <x:f>'Вводные'!$D$25</x:f>
        <x:v>21675</x:v>
      </x:c>
      <x:c r="J23" s="73" t="n">
        <x:f>'Вводные'!$D$25</x:f>
        <x:v>21675</x:v>
      </x:c>
      <x:c r="K23" s="73" t="n">
        <x:f>'Вводные'!$D$25</x:f>
        <x:v>21675</x:v>
      </x:c>
      <x:c r="L23" s="73" t="n">
        <x:f>'Вводные'!$D$25</x:f>
        <x:v>21675</x:v>
      </x:c>
      <x:c r="M23" s="73" t="n">
        <x:f>'Вводные'!$D$25</x:f>
        <x:v>21675</x:v>
      </x:c>
      <x:c r="N23" s="73" t="n">
        <x:f>'Вводные'!$D$25</x:f>
        <x:v>21675</x:v>
      </x:c>
      <x:c r="O23" s="73" t="n">
        <x:f>'Вводные'!$D$25</x:f>
        <x:v>21675</x:v>
      </x:c>
      <x:c r="P23" s="73" t="n">
        <x:f>'Вводные'!$D$25</x:f>
        <x:v>21675</x:v>
      </x:c>
      <x:c r="Q23" s="73" t="n">
        <x:f>'Вводные'!$D$25</x:f>
        <x:v>21675</x:v>
      </x:c>
      <x:c r="R23" s="73" t="n">
        <x:f>'Вводные'!$D$25</x:f>
        <x:v>21675</x:v>
      </x:c>
      <x:c r="S23" s="73" t="n">
        <x:f>'Вводные'!$D$25</x:f>
        <x:v>21675</x:v>
      </x:c>
      <x:c r="T23" s="73" t="n">
        <x:f>'Вводные'!$D$25</x:f>
        <x:v>21675</x:v>
      </x:c>
      <x:c r="U23" s="73" t="n">
        <x:f>'Вводные'!$D$25</x:f>
        <x:v>21675</x:v>
      </x:c>
      <x:c r="V23" s="73" t="n">
        <x:f>'Вводные'!$D$25</x:f>
        <x:v>21675</x:v>
      </x:c>
      <x:c r="W23" s="73" t="n">
        <x:f>'Вводные'!$D$25</x:f>
        <x:v>21675</x:v>
      </x:c>
      <x:c r="X23" s="73" t="n">
        <x:f>'Вводные'!$D$25</x:f>
        <x:v>21675</x:v>
      </x:c>
      <x:c r="Y23" s="73" t="n">
        <x:f>'Вводные'!$D$25</x:f>
        <x:v>21675</x:v>
      </x:c>
      <x:c r="Z23" s="73" t="n">
        <x:f>'Вводные'!$D$25</x:f>
        <x:v>21675</x:v>
      </x:c>
      <x:c r="AA23" s="73" t="n">
        <x:f>'Вводные'!$D$25</x:f>
        <x:v>21675</x:v>
      </x:c>
      <x:c r="AB23" s="73" t="n">
        <x:f>'Вводные'!$D$25</x:f>
        <x:v>21675</x:v>
      </x:c>
      <x:c r="AC23" s="73" t="n">
        <x:f>'Вводные'!$D$25</x:f>
        <x:v>21675</x:v>
      </x:c>
      <x:c r="AD23" s="73" t="n">
        <x:f>'Вводные'!$D$25</x:f>
        <x:v>21675</x:v>
      </x:c>
      <x:c r="AE23" s="73" t="n">
        <x:f>'Вводные'!$D$25</x:f>
        <x:v>21675</x:v>
      </x:c>
      <x:c r="AF23" s="73" t="n">
        <x:f>'Вводные'!$D$25</x:f>
        <x:v>21675</x:v>
      </x:c>
      <x:c r="AG23" s="73" t="n">
        <x:f>'Вводные'!$D$25</x:f>
        <x:v>21675</x:v>
      </x:c>
      <x:c r="AH23" s="73" t="n">
        <x:f>'Вводные'!$D$25</x:f>
        <x:v>21675</x:v>
      </x:c>
      <x:c r="AI23" s="73" t="n">
        <x:f>'Вводные'!$D$25</x:f>
        <x:v>21675</x:v>
      </x:c>
      <x:c r="AJ23" s="73" t="n">
        <x:f>'Вводные'!$D$25</x:f>
        <x:v>21675</x:v>
      </x:c>
      <x:c r="AK23" s="73" t="n">
        <x:f>'Вводные'!$D$25</x:f>
        <x:v>21675</x:v>
      </x:c>
      <x:c r="AL23" s="73" t="n">
        <x:f>'Вводные'!$D$25</x:f>
        <x:v>21675</x:v>
      </x:c>
      <x:c r="AM23" s="73" t="n">
        <x:f>'Вводные'!$D$25</x:f>
        <x:v>21675</x:v>
      </x:c>
    </x:row>
    <x:row r="24" ht="22" customHeight="1">
      <x:c r="A24" s="56"/>
      <x:c r="B24" s="56"/>
      <x:c r="C24" s="56" t="str">
        <x:v>Прием платежей</x:v>
      </x:c>
      <x:c r="D24" s="73" t="n">
        <x:f>D12*'Вводные'!$D$27</x:f>
        <x:v>39900</x:v>
      </x:c>
      <x:c r="E24" s="73" t="n">
        <x:f>E12*'Вводные'!$D$27</x:f>
        <x:v>55860</x:v>
      </x:c>
      <x:c r="F24" s="73" t="n">
        <x:f>F12*'Вводные'!$D$27</x:f>
        <x:v>67830</x:v>
      </x:c>
      <x:c r="G24" s="73" t="n">
        <x:f>G12*'Вводные'!$D$27</x:f>
        <x:v>79800</x:v>
      </x:c>
      <x:c r="H24" s="73" t="n">
        <x:f>H12*'Вводные'!$D$27</x:f>
        <x:v>79800</x:v>
      </x:c>
      <x:c r="I24" s="73" t="n">
        <x:f>I12*'Вводные'!$D$27</x:f>
        <x:v>79800</x:v>
      </x:c>
      <x:c r="J24" s="73" t="n">
        <x:f>J12*'Вводные'!$D$27</x:f>
        <x:v>79800</x:v>
      </x:c>
      <x:c r="K24" s="73" t="n">
        <x:f>K12*'Вводные'!$D$27</x:f>
        <x:v>79800</x:v>
      </x:c>
      <x:c r="L24" s="73" t="n">
        <x:f>L12*'Вводные'!$D$27</x:f>
        <x:v>79800</x:v>
      </x:c>
      <x:c r="M24" s="73" t="n">
        <x:f>M12*'Вводные'!$D$27</x:f>
        <x:v>79800</x:v>
      </x:c>
      <x:c r="N24" s="73" t="n">
        <x:f>N12*'Вводные'!$D$27</x:f>
        <x:v>79800</x:v>
      </x:c>
      <x:c r="O24" s="73" t="n">
        <x:f>O12*'Вводные'!$D$27</x:f>
        <x:v>79800</x:v>
      </x:c>
      <x:c r="P24" s="73" t="n">
        <x:f>P12*'Вводные'!$D$27</x:f>
        <x:v>79800</x:v>
      </x:c>
      <x:c r="Q24" s="73" t="n">
        <x:f>Q12*'Вводные'!$D$27</x:f>
        <x:v>79800</x:v>
      </x:c>
      <x:c r="R24" s="73" t="n">
        <x:f>R12*'Вводные'!$D$27</x:f>
        <x:v>79800</x:v>
      </x:c>
      <x:c r="S24" s="73" t="n">
        <x:f>S12*'Вводные'!$D$27</x:f>
        <x:v>79800</x:v>
      </x:c>
      <x:c r="T24" s="73" t="n">
        <x:f>T12*'Вводные'!$D$27</x:f>
        <x:v>79800</x:v>
      </x:c>
      <x:c r="U24" s="73" t="n">
        <x:f>U12*'Вводные'!$D$27</x:f>
        <x:v>79800</x:v>
      </x:c>
      <x:c r="V24" s="73" t="n">
        <x:f>V12*'Вводные'!$D$27</x:f>
        <x:v>79800</x:v>
      </x:c>
      <x:c r="W24" s="73" t="n">
        <x:f>W12*'Вводные'!$D$27</x:f>
        <x:v>79800</x:v>
      </x:c>
      <x:c r="X24" s="73" t="n">
        <x:f>X12*'Вводные'!$D$27</x:f>
        <x:v>79800</x:v>
      </x:c>
      <x:c r="Y24" s="73" t="n">
        <x:f>Y12*'Вводные'!$D$27</x:f>
        <x:v>79800</x:v>
      </x:c>
      <x:c r="Z24" s="73" t="n">
        <x:f>Z12*'Вводные'!$D$27</x:f>
        <x:v>79800</x:v>
      </x:c>
      <x:c r="AA24" s="73" t="n">
        <x:f>AA12*'Вводные'!$D$27</x:f>
        <x:v>79800</x:v>
      </x:c>
      <x:c r="AB24" s="73" t="n">
        <x:f>AB12*'Вводные'!$D$27</x:f>
        <x:v>79800</x:v>
      </x:c>
      <x:c r="AC24" s="73" t="n">
        <x:f>AC12*'Вводные'!$D$27</x:f>
        <x:v>79800</x:v>
      </x:c>
      <x:c r="AD24" s="73" t="n">
        <x:f>AD12*'Вводные'!$D$27</x:f>
        <x:v>79800</x:v>
      </x:c>
      <x:c r="AE24" s="73" t="n">
        <x:f>AE12*'Вводные'!$D$27</x:f>
        <x:v>79800</x:v>
      </x:c>
      <x:c r="AF24" s="73" t="n">
        <x:f>AF12*'Вводные'!$D$27</x:f>
        <x:v>79800</x:v>
      </x:c>
      <x:c r="AG24" s="73" t="n">
        <x:f>AG12*'Вводные'!$D$27</x:f>
        <x:v>79800</x:v>
      </x:c>
      <x:c r="AH24" s="73" t="n">
        <x:f>AH12*'Вводные'!$D$27</x:f>
        <x:v>79800</x:v>
      </x:c>
      <x:c r="AI24" s="73" t="n">
        <x:f>AI12*'Вводные'!$D$27</x:f>
        <x:v>79800</x:v>
      </x:c>
      <x:c r="AJ24" s="73" t="n">
        <x:f>AJ12*'Вводные'!$D$27</x:f>
        <x:v>79800</x:v>
      </x:c>
      <x:c r="AK24" s="73" t="n">
        <x:f>AK12*'Вводные'!$D$27</x:f>
        <x:v>79800</x:v>
      </x:c>
      <x:c r="AL24" s="73" t="n">
        <x:f>AL12*'Вводные'!$D$27</x:f>
        <x:v>79800</x:v>
      </x:c>
      <x:c r="AM24" s="73" t="n">
        <x:f>AM12*'Вводные'!$D$27</x:f>
        <x:v>79800</x:v>
      </x:c>
    </x:row>
    <x:row r="25" ht="22" customHeight="1">
      <x:c r="A25" s="56"/>
      <x:c r="B25" s="56"/>
      <x:c r="C25" s="75" t="str">
        <x:v>До амортизации, процентов и налога</x:v>
      </x:c>
      <x:c r="D25" s="76" t="n">
        <x:f>D14-SUM(D15:D24)</x:f>
        <x:v>-1595775</x:v>
      </x:c>
      <x:c r="E25" s="76" t="n">
        <x:f>E14-SUM(E15:E24)</x:f>
        <x:v>-519735</x:v>
      </x:c>
      <x:c r="F25" s="76" t="n">
        <x:f>F14-SUM(F15:F24)</x:f>
        <x:v>287295</x:v>
      </x:c>
      <x:c r="G25" s="76" t="n">
        <x:f>G14-SUM(G15:G24)</x:f>
        <x:v>1094325</x:v>
      </x:c>
      <x:c r="H25" s="76" t="n">
        <x:f>H14-SUM(H15:H24)</x:f>
        <x:v>1094325</x:v>
      </x:c>
      <x:c r="I25" s="76" t="n">
        <x:f>I14-SUM(I15:I24)</x:f>
        <x:v>1094325</x:v>
      </x:c>
      <x:c r="J25" s="76" t="n">
        <x:f>J14-SUM(J15:J24)</x:f>
        <x:v>1094325</x:v>
      </x:c>
      <x:c r="K25" s="76" t="n">
        <x:f>K14-SUM(K15:K24)</x:f>
        <x:v>1094325</x:v>
      </x:c>
      <x:c r="L25" s="76" t="n">
        <x:f>L14-SUM(L15:L24)</x:f>
        <x:v>1094325</x:v>
      </x:c>
      <x:c r="M25" s="76" t="n">
        <x:f>M14-SUM(M15:M24)</x:f>
        <x:v>1094325</x:v>
      </x:c>
      <x:c r="N25" s="76" t="n">
        <x:f>N14-SUM(N15:N24)</x:f>
        <x:v>1094325</x:v>
      </x:c>
      <x:c r="O25" s="76" t="n">
        <x:f>O14-SUM(O15:O24)</x:f>
        <x:v>1094325</x:v>
      </x:c>
      <x:c r="P25" s="76" t="n">
        <x:f>P14-SUM(P15:P24)</x:f>
        <x:v>1094325</x:v>
      </x:c>
      <x:c r="Q25" s="76" t="n">
        <x:f>Q14-SUM(Q15:Q24)</x:f>
        <x:v>1094325</x:v>
      </x:c>
      <x:c r="R25" s="76" t="n">
        <x:f>R14-SUM(R15:R24)</x:f>
        <x:v>1094325</x:v>
      </x:c>
      <x:c r="S25" s="76" t="n">
        <x:f>S14-SUM(S15:S24)</x:f>
        <x:v>1094325</x:v>
      </x:c>
      <x:c r="T25" s="76" t="n">
        <x:f>T14-SUM(T15:T24)</x:f>
        <x:v>1094325</x:v>
      </x:c>
      <x:c r="U25" s="76" t="n">
        <x:f>U14-SUM(U15:U24)</x:f>
        <x:v>1094325</x:v>
      </x:c>
      <x:c r="V25" s="76" t="n">
        <x:f>V14-SUM(V15:V24)</x:f>
        <x:v>1094325</x:v>
      </x:c>
      <x:c r="W25" s="76" t="n">
        <x:f>W14-SUM(W15:W24)</x:f>
        <x:v>1094325</x:v>
      </x:c>
      <x:c r="X25" s="76" t="n">
        <x:f>X14-SUM(X15:X24)</x:f>
        <x:v>1094325</x:v>
      </x:c>
      <x:c r="Y25" s="76" t="n">
        <x:f>Y14-SUM(Y15:Y24)</x:f>
        <x:v>1094325</x:v>
      </x:c>
      <x:c r="Z25" s="76" t="n">
        <x:f>Z14-SUM(Z15:Z24)</x:f>
        <x:v>1094325</x:v>
      </x:c>
      <x:c r="AA25" s="76" t="n">
        <x:f>AA14-SUM(AA15:AA24)</x:f>
        <x:v>1094325</x:v>
      </x:c>
      <x:c r="AB25" s="76" t="n">
        <x:f>AB14-SUM(AB15:AB24)</x:f>
        <x:v>1094325</x:v>
      </x:c>
      <x:c r="AC25" s="76" t="n">
        <x:f>AC14-SUM(AC15:AC24)</x:f>
        <x:v>1094325</x:v>
      </x:c>
      <x:c r="AD25" s="76" t="n">
        <x:f>AD14-SUM(AD15:AD24)</x:f>
        <x:v>1094325</x:v>
      </x:c>
      <x:c r="AE25" s="76" t="n">
        <x:f>AE14-SUM(AE15:AE24)</x:f>
        <x:v>1094325</x:v>
      </x:c>
      <x:c r="AF25" s="76" t="n">
        <x:f>AF14-SUM(AF15:AF24)</x:f>
        <x:v>1094325</x:v>
      </x:c>
      <x:c r="AG25" s="76" t="n">
        <x:f>AG14-SUM(AG15:AG24)</x:f>
        <x:v>1094325</x:v>
      </x:c>
      <x:c r="AH25" s="76" t="n">
        <x:f>AH14-SUM(AH15:AH24)</x:f>
        <x:v>1094325</x:v>
      </x:c>
      <x:c r="AI25" s="76" t="n">
        <x:f>AI14-SUM(AI15:AI24)</x:f>
        <x:v>1094325</x:v>
      </x:c>
      <x:c r="AJ25" s="76" t="n">
        <x:f>AJ14-SUM(AJ15:AJ24)</x:f>
        <x:v>1094325</x:v>
      </x:c>
      <x:c r="AK25" s="76" t="n">
        <x:f>AK14-SUM(AK15:AK24)</x:f>
        <x:v>1094325</x:v>
      </x:c>
      <x:c r="AL25" s="76" t="n">
        <x:f>AL14-SUM(AL15:AL24)</x:f>
        <x:v>1094325</x:v>
      </x:c>
      <x:c r="AM25" s="76" t="n">
        <x:f>AM14-SUM(AM15:AM24)</x:f>
        <x:v>1094325</x:v>
      </x:c>
    </x:row>
    <x:row r="26" ht="22" customHeight="1">
      <x:c r="A26" s="56"/>
      <x:c r="B26" s="56"/>
      <x:c r="C26" s="56" t="str">
        <x:v>Амортизация</x:v>
      </x:c>
      <x:c r="D26" s="73" t="n">
        <x:f>MIN('Вводные'!$D$56/'Вводные'!$D$28,MAX(0,'Вводные'!$D$56-0))</x:f>
        <x:v>200000</x:v>
      </x:c>
      <x:c r="E26" s="73" t="n">
        <x:f>MIN('Вводные'!$D$56/'Вводные'!$D$28,MAX(0,'Вводные'!$D$56-SUM($D26:D26)))</x:f>
        <x:v>200000</x:v>
      </x:c>
      <x:c r="F26" s="73" t="n">
        <x:f>MIN('Вводные'!$D$56/'Вводные'!$D$28,MAX(0,'Вводные'!$D$56-SUM($D26:E26)))</x:f>
        <x:v>200000</x:v>
      </x:c>
      <x:c r="G26" s="73" t="n">
        <x:f>MIN('Вводные'!$D$56/'Вводные'!$D$28,MAX(0,'Вводные'!$D$56-SUM($D26:F26)))</x:f>
        <x:v>200000</x:v>
      </x:c>
      <x:c r="H26" s="73" t="n">
        <x:f>MIN('Вводные'!$D$56/'Вводные'!$D$28,MAX(0,'Вводные'!$D$56-SUM($D26:G26)))</x:f>
        <x:v>200000</x:v>
      </x:c>
      <x:c r="I26" s="73" t="n">
        <x:f>MIN('Вводные'!$D$56/'Вводные'!$D$28,MAX(0,'Вводные'!$D$56-SUM($D26:H26)))</x:f>
        <x:v>200000</x:v>
      </x:c>
      <x:c r="J26" s="73" t="n">
        <x:f>MIN('Вводные'!$D$56/'Вводные'!$D$28,MAX(0,'Вводные'!$D$56-SUM($D26:I26)))</x:f>
        <x:v>200000</x:v>
      </x:c>
      <x:c r="K26" s="73" t="n">
        <x:f>MIN('Вводные'!$D$56/'Вводные'!$D$28,MAX(0,'Вводные'!$D$56-SUM($D26:J26)))</x:f>
        <x:v>200000</x:v>
      </x:c>
      <x:c r="L26" s="73" t="n">
        <x:f>MIN('Вводные'!$D$56/'Вводные'!$D$28,MAX(0,'Вводные'!$D$56-SUM($D26:K26)))</x:f>
        <x:v>200000</x:v>
      </x:c>
      <x:c r="M26" s="73" t="n">
        <x:f>MIN('Вводные'!$D$56/'Вводные'!$D$28,MAX(0,'Вводные'!$D$56-SUM($D26:L26)))</x:f>
        <x:v>200000</x:v>
      </x:c>
      <x:c r="N26" s="73" t="n">
        <x:f>MIN('Вводные'!$D$56/'Вводные'!$D$28,MAX(0,'Вводные'!$D$56-SUM($D26:M26)))</x:f>
        <x:v>200000</x:v>
      </x:c>
      <x:c r="O26" s="73" t="n">
        <x:f>MIN('Вводные'!$D$56/'Вводные'!$D$28,MAX(0,'Вводные'!$D$56-SUM($D26:N26)))</x:f>
        <x:v>200000</x:v>
      </x:c>
      <x:c r="P26" s="73" t="n">
        <x:f>MIN('Вводные'!$D$56/'Вводные'!$D$28,MAX(0,'Вводные'!$D$56-SUM($D26:O26)))</x:f>
        <x:v>200000</x:v>
      </x:c>
      <x:c r="Q26" s="73" t="n">
        <x:f>MIN('Вводные'!$D$56/'Вводные'!$D$28,MAX(0,'Вводные'!$D$56-SUM($D26:P26)))</x:f>
        <x:v>200000</x:v>
      </x:c>
      <x:c r="R26" s="73" t="n">
        <x:f>MIN('Вводные'!$D$56/'Вводные'!$D$28,MAX(0,'Вводные'!$D$56-SUM($D26:Q26)))</x:f>
        <x:v>200000</x:v>
      </x:c>
      <x:c r="S26" s="73" t="n">
        <x:f>MIN('Вводные'!$D$56/'Вводные'!$D$28,MAX(0,'Вводные'!$D$56-SUM($D26:R26)))</x:f>
        <x:v>200000</x:v>
      </x:c>
      <x:c r="T26" s="73" t="n">
        <x:f>MIN('Вводные'!$D$56/'Вводные'!$D$28,MAX(0,'Вводные'!$D$56-SUM($D26:S26)))</x:f>
        <x:v>200000</x:v>
      </x:c>
      <x:c r="U26" s="73" t="n">
        <x:f>MIN('Вводные'!$D$56/'Вводные'!$D$28,MAX(0,'Вводные'!$D$56-SUM($D26:T26)))</x:f>
        <x:v>200000</x:v>
      </x:c>
      <x:c r="V26" s="73" t="n">
        <x:f>MIN('Вводные'!$D$56/'Вводные'!$D$28,MAX(0,'Вводные'!$D$56-SUM($D26:U26)))</x:f>
        <x:v>200000</x:v>
      </x:c>
      <x:c r="W26" s="73" t="n">
        <x:f>MIN('Вводные'!$D$56/'Вводные'!$D$28,MAX(0,'Вводные'!$D$56-SUM($D26:V26)))</x:f>
        <x:v>200000</x:v>
      </x:c>
      <x:c r="X26" s="73" t="n">
        <x:f>MIN('Вводные'!$D$56/'Вводные'!$D$28,MAX(0,'Вводные'!$D$56-SUM($D26:W26)))</x:f>
        <x:v>200000</x:v>
      </x:c>
      <x:c r="Y26" s="73" t="n">
        <x:f>MIN('Вводные'!$D$56/'Вводные'!$D$28,MAX(0,'Вводные'!$D$56-SUM($D26:X26)))</x:f>
        <x:v>200000</x:v>
      </x:c>
      <x:c r="Z26" s="73" t="n">
        <x:f>MIN('Вводные'!$D$56/'Вводные'!$D$28,MAX(0,'Вводные'!$D$56-SUM($D26:Y26)))</x:f>
        <x:v>200000</x:v>
      </x:c>
      <x:c r="AA26" s="73" t="n">
        <x:f>MIN('Вводные'!$D$56/'Вводные'!$D$28,MAX(0,'Вводные'!$D$56-SUM($D26:Z26)))</x:f>
        <x:v>200000</x:v>
      </x:c>
      <x:c r="AB26" s="73" t="n">
        <x:f>MIN('Вводные'!$D$56/'Вводные'!$D$28,MAX(0,'Вводные'!$D$56-SUM($D26:AA26)))</x:f>
        <x:v>200000</x:v>
      </x:c>
      <x:c r="AC26" s="73" t="n">
        <x:f>MIN('Вводные'!$D$56/'Вводные'!$D$28,MAX(0,'Вводные'!$D$56-SUM($D26:AB26)))</x:f>
        <x:v>200000</x:v>
      </x:c>
      <x:c r="AD26" s="73" t="n">
        <x:f>MIN('Вводные'!$D$56/'Вводные'!$D$28,MAX(0,'Вводные'!$D$56-SUM($D26:AC26)))</x:f>
        <x:v>200000</x:v>
      </x:c>
      <x:c r="AE26" s="73" t="n">
        <x:f>MIN('Вводные'!$D$56/'Вводные'!$D$28,MAX(0,'Вводные'!$D$56-SUM($D26:AD26)))</x:f>
        <x:v>200000</x:v>
      </x:c>
      <x:c r="AF26" s="73" t="n">
        <x:f>MIN('Вводные'!$D$56/'Вводные'!$D$28,MAX(0,'Вводные'!$D$56-SUM($D26:AE26)))</x:f>
        <x:v>200000</x:v>
      </x:c>
      <x:c r="AG26" s="73" t="n">
        <x:f>MIN('Вводные'!$D$56/'Вводные'!$D$28,MAX(0,'Вводные'!$D$56-SUM($D26:AF26)))</x:f>
        <x:v>200000</x:v>
      </x:c>
      <x:c r="AH26" s="73" t="n">
        <x:f>MIN('Вводные'!$D$56/'Вводные'!$D$28,MAX(0,'Вводные'!$D$56-SUM($D26:AG26)))</x:f>
        <x:v>200000</x:v>
      </x:c>
      <x:c r="AI26" s="73" t="n">
        <x:f>MIN('Вводные'!$D$56/'Вводные'!$D$28,MAX(0,'Вводные'!$D$56-SUM($D26:AH26)))</x:f>
        <x:v>200000</x:v>
      </x:c>
      <x:c r="AJ26" s="73" t="n">
        <x:f>MIN('Вводные'!$D$56/'Вводные'!$D$28,MAX(0,'Вводные'!$D$56-SUM($D26:AI26)))</x:f>
        <x:v>200000</x:v>
      </x:c>
      <x:c r="AK26" s="73" t="n">
        <x:f>MIN('Вводные'!$D$56/'Вводные'!$D$28,MAX(0,'Вводные'!$D$56-SUM($D26:AJ26)))</x:f>
        <x:v>200000</x:v>
      </x:c>
      <x:c r="AL26" s="73" t="n">
        <x:f>MIN('Вводные'!$D$56/'Вводные'!$D$28,MAX(0,'Вводные'!$D$56-SUM($D26:AK26)))</x:f>
        <x:v>200000</x:v>
      </x:c>
      <x:c r="AM26" s="73" t="n">
        <x:f>MIN('Вводные'!$D$56/'Вводные'!$D$28,MAX(0,'Вводные'!$D$56-SUM($D26:AL26)))</x:f>
        <x:v>200000</x:v>
      </x:c>
    </x:row>
    <x:row r="27" ht="22" customHeight="1">
      <x:c r="A27" s="56"/>
      <x:c r="B27" s="56"/>
      <x:c r="C27" s="56" t="str">
        <x:v>Операционная прибыль</x:v>
      </x:c>
      <x:c r="D27" s="74" t="n">
        <x:f>D25-D26</x:f>
        <x:v>-1795775</x:v>
      </x:c>
      <x:c r="E27" s="74" t="n">
        <x:f>E25-E26</x:f>
        <x:v>-719735</x:v>
      </x:c>
      <x:c r="F27" s="74" t="n">
        <x:f>F25-F26</x:f>
        <x:v>87295</x:v>
      </x:c>
      <x:c r="G27" s="74" t="n">
        <x:f>G25-G26</x:f>
        <x:v>894325</x:v>
      </x:c>
      <x:c r="H27" s="74" t="n">
        <x:f>H25-H26</x:f>
        <x:v>894325</x:v>
      </x:c>
      <x:c r="I27" s="74" t="n">
        <x:f>I25-I26</x:f>
        <x:v>894325</x:v>
      </x:c>
      <x:c r="J27" s="74" t="n">
        <x:f>J25-J26</x:f>
        <x:v>894325</x:v>
      </x:c>
      <x:c r="K27" s="74" t="n">
        <x:f>K25-K26</x:f>
        <x:v>894325</x:v>
      </x:c>
      <x:c r="L27" s="74" t="n">
        <x:f>L25-L26</x:f>
        <x:v>894325</x:v>
      </x:c>
      <x:c r="M27" s="74" t="n">
        <x:f>M25-M26</x:f>
        <x:v>894325</x:v>
      </x:c>
      <x:c r="N27" s="74" t="n">
        <x:f>N25-N26</x:f>
        <x:v>894325</x:v>
      </x:c>
      <x:c r="O27" s="74" t="n">
        <x:f>O25-O26</x:f>
        <x:v>894325</x:v>
      </x:c>
      <x:c r="P27" s="74" t="n">
        <x:f>P25-P26</x:f>
        <x:v>894325</x:v>
      </x:c>
      <x:c r="Q27" s="74" t="n">
        <x:f>Q25-Q26</x:f>
        <x:v>894325</x:v>
      </x:c>
      <x:c r="R27" s="74" t="n">
        <x:f>R25-R26</x:f>
        <x:v>894325</x:v>
      </x:c>
      <x:c r="S27" s="74" t="n">
        <x:f>S25-S26</x:f>
        <x:v>894325</x:v>
      </x:c>
      <x:c r="T27" s="74" t="n">
        <x:f>T25-T26</x:f>
        <x:v>894325</x:v>
      </x:c>
      <x:c r="U27" s="74" t="n">
        <x:f>U25-U26</x:f>
        <x:v>894325</x:v>
      </x:c>
      <x:c r="V27" s="74" t="n">
        <x:f>V25-V26</x:f>
        <x:v>894325</x:v>
      </x:c>
      <x:c r="W27" s="74" t="n">
        <x:f>W25-W26</x:f>
        <x:v>894325</x:v>
      </x:c>
      <x:c r="X27" s="74" t="n">
        <x:f>X25-X26</x:f>
        <x:v>894325</x:v>
      </x:c>
      <x:c r="Y27" s="74" t="n">
        <x:f>Y25-Y26</x:f>
        <x:v>894325</x:v>
      </x:c>
      <x:c r="Z27" s="74" t="n">
        <x:f>Z25-Z26</x:f>
        <x:v>894325</x:v>
      </x:c>
      <x:c r="AA27" s="74" t="n">
        <x:f>AA25-AA26</x:f>
        <x:v>894325</x:v>
      </x:c>
      <x:c r="AB27" s="74" t="n">
        <x:f>AB25-AB26</x:f>
        <x:v>894325</x:v>
      </x:c>
      <x:c r="AC27" s="74" t="n">
        <x:f>AC25-AC26</x:f>
        <x:v>894325</x:v>
      </x:c>
      <x:c r="AD27" s="74" t="n">
        <x:f>AD25-AD26</x:f>
        <x:v>894325</x:v>
      </x:c>
      <x:c r="AE27" s="74" t="n">
        <x:f>AE25-AE26</x:f>
        <x:v>894325</x:v>
      </x:c>
      <x:c r="AF27" s="74" t="n">
        <x:f>AF25-AF26</x:f>
        <x:v>894325</x:v>
      </x:c>
      <x:c r="AG27" s="74" t="n">
        <x:f>AG25-AG26</x:f>
        <x:v>894325</x:v>
      </x:c>
      <x:c r="AH27" s="74" t="n">
        <x:f>AH25-AH26</x:f>
        <x:v>894325</x:v>
      </x:c>
      <x:c r="AI27" s="74" t="n">
        <x:f>AI25-AI26</x:f>
        <x:v>894325</x:v>
      </x:c>
      <x:c r="AJ27" s="74" t="n">
        <x:f>AJ25-AJ26</x:f>
        <x:v>894325</x:v>
      </x:c>
      <x:c r="AK27" s="74" t="n">
        <x:f>AK25-AK26</x:f>
        <x:v>894325</x:v>
      </x:c>
      <x:c r="AL27" s="74" t="n">
        <x:f>AL25-AL26</x:f>
        <x:v>894325</x:v>
      </x:c>
      <x:c r="AM27" s="74" t="n">
        <x:f>AM25-AM26</x:f>
        <x:v>894325</x:v>
      </x:c>
    </x:row>
    <x:row r="28" ht="22" customHeight="1">
      <x:c r="A28" s="56"/>
      <x:c r="B28" s="56"/>
      <x:c r="C28" s="56" t="str">
        <x:v>Проценты</x:v>
      </x:c>
      <x:c r="D28" s="73" t="n">
        <x:f>'Кредит'!D12</x:f>
        <x:v>113750</x:v>
      </x:c>
      <x:c r="E28" s="73" t="n">
        <x:f>'Кредит'!E12</x:f>
        <x:v>112716.16165884088</x:v>
      </x:c>
      <x:c r="F28" s="73" t="n">
        <x:f>'Кредит'!F12</x:f>
        <x:v>111662.72346579729</x:v>
      </x:c>
      <x:c r="G28" s="73" t="n">
        <x:f>'Кредит'!G12</x:f>
        <x:v>110589.31384034392</x:v>
      </x:c>
      <x:c r="H28" s="73" t="n">
        <x:f>'Кредит'!H12</x:f>
        <x:v>109495.55415740798</x:v>
      </x:c>
      <x:c r="I28" s="73" t="n">
        <x:f>'Кредит'!I12</x:f>
        <x:v>108381.05861381638</x:v>
      </x:c>
      <x:c r="J28" s="73" t="n">
        <x:f>'Кредит'!J12</x:f>
        <x:v>107245.43409221087</x:v>
      </x:c>
      <x:c r="K28" s="73" t="n">
        <x:f>'Кредит'!K12</x:f>
        <x:v>106088.28002238323</x:v>
      </x:c>
      <x:c r="L28" s="73" t="n">
        <x:f>'Кредит'!L12</x:f>
        <x:v>104909.18823998181</x:v>
      </x:c>
      <x:c r="M28" s="73" t="n">
        <x:f>'Кредит'!M12</x:f>
        <x:v>103707.742842539</x:v>
      </x:c>
      <x:c r="N28" s="73" t="n">
        <x:f>'Кредит'!N12</x:f>
        <x:v>102483.52004276968</x:v>
      </x:c>
      <x:c r="O28" s="73" t="n">
        <x:f>'Кредит'!O12</x:f>
        <x:v>101236.08801908807</x:v>
      </x:c>
      <x:c r="P28" s="73" t="n">
        <x:f>'Кредит'!P12</x:f>
        <x:v>99965.00676329083</x:v>
      </x:c>
      <x:c r="Q28" s="73" t="n">
        <x:f>'Кредит'!Q12</x:f>
        <x:v>98669.82792535242</x:v>
      </x:c>
      <x:c r="R28" s="73" t="n">
        <x:f>'Кредит'!R12</x:f>
        <x:v>97350.09465527811</x:v>
      </x:c>
      <x:c r="S28" s="73" t="n">
        <x:f>'Кредит'!S12</x:f>
        <x:v>96005.34144195863</x:v>
      </x:c>
      <x:c r="T28" s="73" t="n">
        <x:f>'Кредит'!T12</x:f>
        <x:v>94635.09394896998</x:v>
      </x:c>
      <x:c r="U28" s="73" t="n">
        <x:f>'Кредит'!U12</x:f>
        <x:v>93238.86884726008</x:v>
      </x:c>
      <x:c r="V28" s="73" t="n">
        <x:f>'Кредит'!V12</x:f>
        <x:v>91816.17364466359</x:v>
      </x:c>
      <x:c r="W28" s="73" t="n">
        <x:f>'Кредит'!W12</x:f>
        <x:v>90366.50651218455</x:v>
      </x:c>
      <x:c r="X28" s="73" t="n">
        <x:f>'Кредит'!X12</x:f>
        <x:v>88889.35610698561</x:v>
      </x:c>
      <x:c r="Y28" s="73" t="n">
        <x:f>'Кредит'!Y12</x:f>
        <x:v>87384.20139202141</x:v>
      </x:c>
      <x:c r="Z28" s="73" t="n">
        <x:f>'Кредит'!Z12</x:f>
        <x:v>85850.51145225269</x:v>
      </x:c>
      <x:c r="AA28" s="73" t="n">
        <x:f>'Кредит'!AA12</x:f>
        <x:v>84287.74530737587</x:v>
      </x:c>
      <x:c r="AB28" s="73" t="n">
        <x:f>'Кредит'!AB12</x:f>
        <x:v>82695.35172100241</x:v>
      </x:c>
      <x:c r="AC28" s="73" t="n">
        <x:f>'Кредит'!AC12</x:f>
        <x:v>81072.76900622064</x:v>
      </x:c>
      <x:c r="AD28" s="73" t="n">
        <x:f>'Кредит'!AD12</x:f>
        <x:v>79419.42482747111</x:v>
      </x:c>
      <x:c r="AE28" s="73" t="n">
        <x:f>'Кредит'!AE12</x:f>
        <x:v>77734.73599866613</x:v>
      </x:c>
      <x:c r="AF28" s="73" t="n">
        <x:f>'Кредит'!AF12</x:f>
        <x:v>76018.10827748173</x:v>
      </x:c>
      <x:c r="AG28" s="73" t="n">
        <x:f>'Кредит'!AG12</x:f>
        <x:v>74268.93615574988</x:v>
      </x:c>
      <x:c r="AH28" s="73" t="n">
        <x:f>'Кредит'!AH12</x:f>
        <x:v>72486.60264587685</x:v>
      </x:c>
      <x:c r="AI28" s="73" t="n">
        <x:f>'Кредит'!AI12</x:f>
        <x:v>70670.47906321248</x:v>
      </x:c>
      <x:c r="AJ28" s="73" t="n">
        <x:f>'Кредит'!AJ12</x:f>
        <x:v>68819.92480429342</x:v>
      </x:c>
      <x:c r="AK28" s="73" t="n">
        <x:f>'Кредит'!AK12</x:f>
        <x:v>66934.28712088236</x:v>
      </x:c>
      <x:c r="AL28" s="73" t="n">
        <x:f>'Кредит'!AL12</x:f>
        <x:v>65012.90088972331</x:v>
      </x:c>
      <x:c r="AM28" s="73" t="n">
        <x:f>'Кредит'!AM12</x:f>
        <x:v>63055.088377931854</x:v>
      </x:c>
    </x:row>
    <x:row r="29" ht="22" customHeight="1">
      <x:c r="A29" s="56"/>
      <x:c r="B29" s="56"/>
      <x:c r="C29" s="56" t="str">
        <x:v>Налог с дохода</x:v>
      </x:c>
      <x:c r="D29" s="73" t="n">
        <x:f>D12*'Вводные'!$D$26</x:f>
        <x:v>126000</x:v>
      </x:c>
      <x:c r="E29" s="73" t="n">
        <x:f>E12*'Вводные'!$D$26</x:f>
        <x:v>176400</x:v>
      </x:c>
      <x:c r="F29" s="73" t="n">
        <x:f>F12*'Вводные'!$D$26</x:f>
        <x:v>214200</x:v>
      </x:c>
      <x:c r="G29" s="73" t="n">
        <x:f>G12*'Вводные'!$D$26</x:f>
        <x:v>252000</x:v>
      </x:c>
      <x:c r="H29" s="73" t="n">
        <x:f>H12*'Вводные'!$D$26</x:f>
        <x:v>252000</x:v>
      </x:c>
      <x:c r="I29" s="73" t="n">
        <x:f>I12*'Вводные'!$D$26</x:f>
        <x:v>252000</x:v>
      </x:c>
      <x:c r="J29" s="73" t="n">
        <x:f>J12*'Вводные'!$D$26</x:f>
        <x:v>252000</x:v>
      </x:c>
      <x:c r="K29" s="73" t="n">
        <x:f>K12*'Вводные'!$D$26</x:f>
        <x:v>252000</x:v>
      </x:c>
      <x:c r="L29" s="73" t="n">
        <x:f>L12*'Вводные'!$D$26</x:f>
        <x:v>252000</x:v>
      </x:c>
      <x:c r="M29" s="73" t="n">
        <x:f>M12*'Вводные'!$D$26</x:f>
        <x:v>252000</x:v>
      </x:c>
      <x:c r="N29" s="73" t="n">
        <x:f>N12*'Вводные'!$D$26</x:f>
        <x:v>252000</x:v>
      </x:c>
      <x:c r="O29" s="73" t="n">
        <x:f>O12*'Вводные'!$D$26</x:f>
        <x:v>252000</x:v>
      </x:c>
      <x:c r="P29" s="73" t="n">
        <x:f>P12*'Вводные'!$D$26</x:f>
        <x:v>252000</x:v>
      </x:c>
      <x:c r="Q29" s="73" t="n">
        <x:f>Q12*'Вводные'!$D$26</x:f>
        <x:v>252000</x:v>
      </x:c>
      <x:c r="R29" s="73" t="n">
        <x:f>R12*'Вводные'!$D$26</x:f>
        <x:v>252000</x:v>
      </x:c>
      <x:c r="S29" s="73" t="n">
        <x:f>S12*'Вводные'!$D$26</x:f>
        <x:v>252000</x:v>
      </x:c>
      <x:c r="T29" s="73" t="n">
        <x:f>T12*'Вводные'!$D$26</x:f>
        <x:v>252000</x:v>
      </x:c>
      <x:c r="U29" s="73" t="n">
        <x:f>U12*'Вводные'!$D$26</x:f>
        <x:v>252000</x:v>
      </x:c>
      <x:c r="V29" s="73" t="n">
        <x:f>V12*'Вводные'!$D$26</x:f>
        <x:v>252000</x:v>
      </x:c>
      <x:c r="W29" s="73" t="n">
        <x:f>W12*'Вводные'!$D$26</x:f>
        <x:v>252000</x:v>
      </x:c>
      <x:c r="X29" s="73" t="n">
        <x:f>X12*'Вводные'!$D$26</x:f>
        <x:v>252000</x:v>
      </x:c>
      <x:c r="Y29" s="73" t="n">
        <x:f>Y12*'Вводные'!$D$26</x:f>
        <x:v>252000</x:v>
      </x:c>
      <x:c r="Z29" s="73" t="n">
        <x:f>Z12*'Вводные'!$D$26</x:f>
        <x:v>252000</x:v>
      </x:c>
      <x:c r="AA29" s="73" t="n">
        <x:f>AA12*'Вводные'!$D$26</x:f>
        <x:v>252000</x:v>
      </x:c>
      <x:c r="AB29" s="73" t="n">
        <x:f>AB12*'Вводные'!$D$26</x:f>
        <x:v>252000</x:v>
      </x:c>
      <x:c r="AC29" s="73" t="n">
        <x:f>AC12*'Вводные'!$D$26</x:f>
        <x:v>252000</x:v>
      </x:c>
      <x:c r="AD29" s="73" t="n">
        <x:f>AD12*'Вводные'!$D$26</x:f>
        <x:v>252000</x:v>
      </x:c>
      <x:c r="AE29" s="73" t="n">
        <x:f>AE12*'Вводные'!$D$26</x:f>
        <x:v>252000</x:v>
      </x:c>
      <x:c r="AF29" s="73" t="n">
        <x:f>AF12*'Вводные'!$D$26</x:f>
        <x:v>252000</x:v>
      </x:c>
      <x:c r="AG29" s="73" t="n">
        <x:f>AG12*'Вводные'!$D$26</x:f>
        <x:v>252000</x:v>
      </x:c>
      <x:c r="AH29" s="73" t="n">
        <x:f>AH12*'Вводные'!$D$26</x:f>
        <x:v>252000</x:v>
      </x:c>
      <x:c r="AI29" s="73" t="n">
        <x:f>AI12*'Вводные'!$D$26</x:f>
        <x:v>252000</x:v>
      </x:c>
      <x:c r="AJ29" s="73" t="n">
        <x:f>AJ12*'Вводные'!$D$26</x:f>
        <x:v>252000</x:v>
      </x:c>
      <x:c r="AK29" s="73" t="n">
        <x:f>AK12*'Вводные'!$D$26</x:f>
        <x:v>252000</x:v>
      </x:c>
      <x:c r="AL29" s="73" t="n">
        <x:f>AL12*'Вводные'!$D$26</x:f>
        <x:v>252000</x:v>
      </x:c>
      <x:c r="AM29" s="73" t="n">
        <x:f>AM12*'Вводные'!$D$26</x:f>
        <x:v>252000</x:v>
      </x:c>
    </x:row>
    <x:row r="30" ht="22" customHeight="1">
      <x:c r="A30" s="56"/>
      <x:c r="B30" s="56"/>
      <x:c r="C30" s="75" t="str">
        <x:v>Чистая прибыль</x:v>
      </x:c>
      <x:c r="D30" s="76" t="n">
        <x:f>D27-D28-D29</x:f>
        <x:v>-2035525</x:v>
      </x:c>
      <x:c r="E30" s="76" t="n">
        <x:f>E27-E28-E29</x:f>
        <x:v>-1008851.1616588408</x:v>
      </x:c>
      <x:c r="F30" s="76" t="n">
        <x:f>F27-F28-F29</x:f>
        <x:v>-238567.7234657973</x:v>
      </x:c>
      <x:c r="G30" s="76" t="n">
        <x:f>G27-G28-G29</x:f>
        <x:v>531735.686159656</x:v>
      </x:c>
      <x:c r="H30" s="76" t="n">
        <x:f>H27-H28-H29</x:f>
        <x:v>532829.445842592</x:v>
      </x:c>
      <x:c r="I30" s="76" t="n">
        <x:f>I27-I28-I29</x:f>
        <x:v>533943.9413861836</x:v>
      </x:c>
      <x:c r="J30" s="76" t="n">
        <x:f>J27-J28-J29</x:f>
        <x:v>535079.5659077892</x:v>
      </x:c>
      <x:c r="K30" s="76" t="n">
        <x:f>K27-K28-K29</x:f>
        <x:v>536236.7199776168</x:v>
      </x:c>
      <x:c r="L30" s="76" t="n">
        <x:f>L27-L28-L29</x:f>
        <x:v>537415.8117600182</x:v>
      </x:c>
      <x:c r="M30" s="76" t="n">
        <x:f>M27-M28-M29</x:f>
        <x:v>538617.257157461</x:v>
      </x:c>
      <x:c r="N30" s="76" t="n">
        <x:f>N27-N28-N29</x:f>
        <x:v>539841.4799572303</x:v>
      </x:c>
      <x:c r="O30" s="76" t="n">
        <x:f>O27-O28-O29</x:f>
        <x:v>541088.911980912</x:v>
      </x:c>
      <x:c r="P30" s="76" t="n">
        <x:f>P27-P28-P29</x:f>
        <x:v>542359.9932367092</x:v>
      </x:c>
      <x:c r="Q30" s="76" t="n">
        <x:f>Q27-Q28-Q29</x:f>
        <x:v>543655.1720746476</x:v>
      </x:c>
      <x:c r="R30" s="76" t="n">
        <x:f>R27-R28-R29</x:f>
        <x:v>544974.9053447219</x:v>
      </x:c>
      <x:c r="S30" s="76" t="n">
        <x:f>S27-S28-S29</x:f>
        <x:v>546319.6585580413</x:v>
      </x:c>
      <x:c r="T30" s="76" t="n">
        <x:f>T27-T28-T29</x:f>
        <x:v>547689.90605103</x:v>
      </x:c>
      <x:c r="U30" s="76" t="n">
        <x:f>U27-U28-U29</x:f>
        <x:v>549086.13115274</x:v>
      </x:c>
      <x:c r="V30" s="76" t="n">
        <x:f>V27-V28-V29</x:f>
        <x:v>550508.8263553365</x:v>
      </x:c>
      <x:c r="W30" s="76" t="n">
        <x:f>W27-W28-W29</x:f>
        <x:v>551958.4934878155</x:v>
      </x:c>
      <x:c r="X30" s="76" t="n">
        <x:f>X27-X28-X29</x:f>
        <x:v>553435.6438930144</x:v>
      </x:c>
      <x:c r="Y30" s="76" t="n">
        <x:f>Y27-Y28-Y29</x:f>
        <x:v>554940.7986079786</x:v>
      </x:c>
      <x:c r="Z30" s="76" t="n">
        <x:f>Z27-Z28-Z29</x:f>
        <x:v>556474.4885477473</x:v>
      </x:c>
      <x:c r="AA30" s="76" t="n">
        <x:f>AA27-AA28-AA29</x:f>
        <x:v>558037.2546926241</x:v>
      </x:c>
      <x:c r="AB30" s="76" t="n">
        <x:f>AB27-AB28-AB29</x:f>
        <x:v>559629.6482789976</x:v>
      </x:c>
      <x:c r="AC30" s="76" t="n">
        <x:f>AC27-AC28-AC29</x:f>
        <x:v>561252.2309937794</x:v>
      </x:c>
      <x:c r="AD30" s="76" t="n">
        <x:f>AD27-AD28-AD29</x:f>
        <x:v>562905.5751725289</x:v>
      </x:c>
      <x:c r="AE30" s="76" t="n">
        <x:f>AE27-AE28-AE29</x:f>
        <x:v>564590.2640013339</x:v>
      </x:c>
      <x:c r="AF30" s="76" t="n">
        <x:f>AF27-AF28-AF29</x:f>
        <x:v>566306.8917225183</x:v>
      </x:c>
      <x:c r="AG30" s="76" t="n">
        <x:f>AG27-AG28-AG29</x:f>
        <x:v>568056.0638442502</x:v>
      </x:c>
      <x:c r="AH30" s="76" t="n">
        <x:f>AH27-AH28-AH29</x:f>
        <x:v>569838.3973541232</x:v>
      </x:c>
      <x:c r="AI30" s="76" t="n">
        <x:f>AI27-AI28-AI29</x:f>
        <x:v>571654.5209367875</x:v>
      </x:c>
      <x:c r="AJ30" s="76" t="n">
        <x:f>AJ27-AJ28-AJ29</x:f>
        <x:v>573505.0751957066</x:v>
      </x:c>
      <x:c r="AK30" s="76" t="n">
        <x:f>AK27-AK28-AK29</x:f>
        <x:v>575390.7128791176</x:v>
      </x:c>
      <x:c r="AL30" s="76" t="n">
        <x:f>AL27-AL28-AL29</x:f>
        <x:v>577312.0991102767</x:v>
      </x:c>
      <x:c r="AM30" s="76" t="n">
        <x:f>AM27-AM28-AM29</x:f>
        <x:v>579269.9116220681</x:v>
      </x:c>
    </x:row>
    <x:row r="31" ht="22" customHeight="1">
      <x:c r="A31" s="56"/>
      <x:c r="B31" s="56"/>
      <x:c r="C31" s="56"/>
      <x:c r="D31" s="63"/>
      <x:c r="E31" s="63"/>
      <x:c r="F31" s="63"/>
      <x:c r="G31" s="63"/>
      <x:c r="H31" s="63"/>
      <x:c r="I31" s="63"/>
      <x:c r="J31" s="63"/>
      <x:c r="K31" s="63"/>
      <x:c r="L31" s="63"/>
      <x:c r="M31" s="63"/>
      <x:c r="N31" s="63"/>
      <x:c r="O31" s="63"/>
      <x:c r="P31" s="63"/>
      <x:c r="Q31" s="63"/>
      <x:c r="R31" s="63"/>
      <x:c r="S31" s="63"/>
      <x:c r="T31" s="63"/>
      <x:c r="U31" s="63"/>
      <x:c r="V31" s="63"/>
      <x:c r="W31" s="63"/>
      <x:c r="X31" s="63"/>
      <x:c r="Y31" s="63"/>
      <x:c r="Z31" s="63"/>
      <x:c r="AA31" s="63"/>
      <x:c r="AB31" s="63"/>
      <x:c r="AC31" s="63"/>
      <x:c r="AD31" s="63"/>
      <x:c r="AE31" s="63"/>
      <x:c r="AF31" s="63"/>
      <x:c r="AG31" s="63"/>
      <x:c r="AH31" s="63"/>
      <x:c r="AI31" s="63"/>
      <x:c r="AJ31" s="63"/>
      <x:c r="AK31" s="63"/>
      <x:c r="AL31" s="63"/>
      <x:c r="AM31" s="63"/>
    </x:row>
    <x:row r="32" ht="22" customHeight="1">
      <x:c r="A32" s="56"/>
      <x:c r="B32" s="56"/>
      <x:c r="C32" s="70" t="str">
        <x:v>Движение денег</x:v>
      </x:c>
      <x:c r="D32" s="71"/>
      <x:c r="E32" s="71"/>
      <x:c r="F32" s="71"/>
      <x:c r="G32" s="71"/>
      <x:c r="H32" s="71"/>
      <x:c r="I32" s="71"/>
      <x:c r="J32" s="71"/>
      <x:c r="K32" s="71"/>
      <x:c r="L32" s="71"/>
      <x:c r="M32" s="71"/>
      <x:c r="N32" s="71"/>
      <x:c r="O32" s="71"/>
      <x:c r="P32" s="71"/>
      <x:c r="Q32" s="71"/>
      <x:c r="R32" s="71"/>
      <x:c r="S32" s="71"/>
      <x:c r="T32" s="71"/>
      <x:c r="U32" s="71"/>
      <x:c r="V32" s="71"/>
      <x:c r="W32" s="71"/>
      <x:c r="X32" s="71"/>
      <x:c r="Y32" s="71"/>
      <x:c r="Z32" s="71"/>
      <x:c r="AA32" s="71"/>
      <x:c r="AB32" s="71"/>
      <x:c r="AC32" s="71"/>
      <x:c r="AD32" s="71"/>
      <x:c r="AE32" s="71"/>
      <x:c r="AF32" s="71"/>
      <x:c r="AG32" s="71"/>
      <x:c r="AH32" s="71"/>
      <x:c r="AI32" s="71"/>
      <x:c r="AJ32" s="71"/>
      <x:c r="AK32" s="71"/>
      <x:c r="AL32" s="71"/>
      <x:c r="AM32" s="71"/>
    </x:row>
    <x:row r="33" ht="22" customHeight="1">
      <x:c r="A33" s="56"/>
      <x:c r="B33" s="56"/>
      <x:c r="C33" s="56" t="str">
        <x:v>Деньги на начало</x:v>
      </x:c>
      <x:c r="D33" s="73" t="n">
        <x:f>'Вводные'!$D$41</x:f>
        <x:v>3400000</x:v>
      </x:c>
      <x:c r="E33" s="74" t="n">
        <x:f>D44</x:f>
        <x:v>1635942.8677190794</x:v>
      </x:c>
      <x:c r="F33" s="74" t="n">
        <x:f>E44</x:f>
        <x:v>947925.7354381585</x:v>
      </x:c>
      <x:c r="G33" s="74" t="n">
        <x:f>F44</x:f>
        <x:v>1066938.6031572376</x:v>
      </x:c>
      <x:c r="H33" s="74" t="n">
        <x:f>G44</x:f>
        <x:v>1992981.4708763175</x:v>
      </x:c>
      <x:c r="I33" s="74" t="n">
        <x:f>H44</x:f>
        <x:v>2919024.338595397</x:v>
      </x:c>
      <x:c r="J33" s="74" t="n">
        <x:f>I44</x:f>
        <x:v>3845067.206314476</x:v>
      </x:c>
      <x:c r="K33" s="74" t="n">
        <x:f>J44</x:f>
        <x:v>4771110.074033556</x:v>
      </x:c>
      <x:c r="L33" s="74" t="n">
        <x:f>K44</x:f>
        <x:v>4424552.941752636</x:v>
      </x:c>
      <x:c r="M33" s="74" t="n">
        <x:f>L44</x:f>
        <x:v>5350595.809471715</x:v>
      </x:c>
      <x:c r="N33" s="74" t="n">
        <x:f>M44</x:f>
        <x:v>6276638.677190795</x:v>
      </x:c>
      <x:c r="O33" s="74" t="n">
        <x:f>N44</x:f>
        <x:v>7202681.544909874</x:v>
      </x:c>
      <x:c r="P33" s="74" t="n">
        <x:f>O44</x:f>
        <x:v>8128724.412628953</x:v>
      </x:c>
      <x:c r="Q33" s="74" t="n">
        <x:f>P44</x:f>
        <x:v>9054767.280348033</x:v>
      </x:c>
      <x:c r="R33" s="74" t="n">
        <x:f>Q44</x:f>
        <x:v>8468810.148067113</x:v>
      </x:c>
      <x:c r="S33" s="74" t="n">
        <x:f>R44</x:f>
        <x:v>9394853.015786193</x:v>
      </x:c>
      <x:c r="T33" s="74" t="n">
        <x:f>S44</x:f>
        <x:v>10320895.883505274</x:v>
      </x:c>
      <x:c r="U33" s="74" t="n">
        <x:f>T44</x:f>
        <x:v>11246938.751224354</x:v>
      </x:c>
      <x:c r="V33" s="74" t="n">
        <x:f>U44</x:f>
        <x:v>12172981.618943432</x:v>
      </x:c>
      <x:c r="W33" s="74" t="n">
        <x:f>V44</x:f>
        <x:v>13099024.48666251</x:v>
      </x:c>
      <x:c r="X33" s="74" t="n">
        <x:f>W44</x:f>
        <x:v>12513067.354381591</x:v>
      </x:c>
      <x:c r="Y33" s="74" t="n">
        <x:f>X44</x:f>
        <x:v>13439110.222100671</x:v>
      </x:c>
      <x:c r="Z33" s="74" t="n">
        <x:f>Y44</x:f>
        <x:v>14365153.089819752</x:v>
      </x:c>
      <x:c r="AA33" s="74" t="n">
        <x:f>Z44</x:f>
        <x:v>15291195.95753883</x:v>
      </x:c>
      <x:c r="AB33" s="74" t="n">
        <x:f>AA44</x:f>
        <x:v>16217238.82525791</x:v>
      </x:c>
      <x:c r="AC33" s="74" t="n">
        <x:f>AB44</x:f>
        <x:v>17143281.69297699</x:v>
      </x:c>
      <x:c r="AD33" s="74" t="n">
        <x:f>AC44</x:f>
        <x:v>16557324.56069607</x:v>
      </x:c>
      <x:c r="AE33" s="74" t="n">
        <x:f>AD44</x:f>
        <x:v>17483367.42841515</x:v>
      </x:c>
      <x:c r="AF33" s="74" t="n">
        <x:f>AE44</x:f>
        <x:v>18409410.29613423</x:v>
      </x:c>
      <x:c r="AG33" s="74" t="n">
        <x:f>AF44</x:f>
        <x:v>19335453.16385331</x:v>
      </x:c>
      <x:c r="AH33" s="74" t="n">
        <x:f>AG44</x:f>
        <x:v>20261496.03157239</x:v>
      </x:c>
      <x:c r="AI33" s="74" t="n">
        <x:f>AH44</x:f>
        <x:v>21187538.89929147</x:v>
      </x:c>
      <x:c r="AJ33" s="74" t="n">
        <x:f>AI44</x:f>
        <x:v>20601581.76701055</x:v>
      </x:c>
      <x:c r="AK33" s="74" t="n">
        <x:f>AJ44</x:f>
        <x:v>21527624.63472963</x:v>
      </x:c>
      <x:c r="AL33" s="74" t="n">
        <x:f>AK44</x:f>
        <x:v>22453667.50244871</x:v>
      </x:c>
      <x:c r="AM33" s="74" t="n">
        <x:f>AL44</x:f>
        <x:v>23379710.37016779</x:v>
      </x:c>
    </x:row>
    <x:row r="34" ht="22" customHeight="1">
      <x:c r="A34" s="56"/>
      <x:c r="B34" s="56"/>
      <x:c r="C34" s="56" t="str">
        <x:v>Оплата гостей</x:v>
      </x:c>
      <x:c r="D34" s="74" t="n">
        <x:f>D12</x:f>
        <x:v>4200000</x:v>
      </x:c>
      <x:c r="E34" s="74" t="n">
        <x:f>E12</x:f>
        <x:v>5880000</x:v>
      </x:c>
      <x:c r="F34" s="74" t="n">
        <x:f>F12</x:f>
        <x:v>7140000</x:v>
      </x:c>
      <x:c r="G34" s="74" t="n">
        <x:f>G12</x:f>
        <x:v>8400000</x:v>
      </x:c>
      <x:c r="H34" s="74" t="n">
        <x:f>H12</x:f>
        <x:v>8400000</x:v>
      </x:c>
      <x:c r="I34" s="74" t="n">
        <x:f>I12</x:f>
        <x:v>8400000</x:v>
      </x:c>
      <x:c r="J34" s="74" t="n">
        <x:f>J12</x:f>
        <x:v>8400000</x:v>
      </x:c>
      <x:c r="K34" s="74" t="n">
        <x:f>K12</x:f>
        <x:v>8400000</x:v>
      </x:c>
      <x:c r="L34" s="74" t="n">
        <x:f>L12</x:f>
        <x:v>8400000</x:v>
      </x:c>
      <x:c r="M34" s="74" t="n">
        <x:f>M12</x:f>
        <x:v>8400000</x:v>
      </x:c>
      <x:c r="N34" s="74" t="n">
        <x:f>N12</x:f>
        <x:v>8400000</x:v>
      </x:c>
      <x:c r="O34" s="74" t="n">
        <x:f>O12</x:f>
        <x:v>8400000</x:v>
      </x:c>
      <x:c r="P34" s="74" t="n">
        <x:f>P12</x:f>
        <x:v>8400000</x:v>
      </x:c>
      <x:c r="Q34" s="74" t="n">
        <x:f>Q12</x:f>
        <x:v>8400000</x:v>
      </x:c>
      <x:c r="R34" s="74" t="n">
        <x:f>R12</x:f>
        <x:v>8400000</x:v>
      </x:c>
      <x:c r="S34" s="74" t="n">
        <x:f>S12</x:f>
        <x:v>8400000</x:v>
      </x:c>
      <x:c r="T34" s="74" t="n">
        <x:f>T12</x:f>
        <x:v>8400000</x:v>
      </x:c>
      <x:c r="U34" s="74" t="n">
        <x:f>U12</x:f>
        <x:v>8400000</x:v>
      </x:c>
      <x:c r="V34" s="74" t="n">
        <x:f>V12</x:f>
        <x:v>8400000</x:v>
      </x:c>
      <x:c r="W34" s="74" t="n">
        <x:f>W12</x:f>
        <x:v>8400000</x:v>
      </x:c>
      <x:c r="X34" s="74" t="n">
        <x:f>X12</x:f>
        <x:v>8400000</x:v>
      </x:c>
      <x:c r="Y34" s="74" t="n">
        <x:f>Y12</x:f>
        <x:v>8400000</x:v>
      </x:c>
      <x:c r="Z34" s="74" t="n">
        <x:f>Z12</x:f>
        <x:v>8400000</x:v>
      </x:c>
      <x:c r="AA34" s="74" t="n">
        <x:f>AA12</x:f>
        <x:v>8400000</x:v>
      </x:c>
      <x:c r="AB34" s="74" t="n">
        <x:f>AB12</x:f>
        <x:v>8400000</x:v>
      </x:c>
      <x:c r="AC34" s="74" t="n">
        <x:f>AC12</x:f>
        <x:v>8400000</x:v>
      </x:c>
      <x:c r="AD34" s="74" t="n">
        <x:f>AD12</x:f>
        <x:v>8400000</x:v>
      </x:c>
      <x:c r="AE34" s="74" t="n">
        <x:f>AE12</x:f>
        <x:v>8400000</x:v>
      </x:c>
      <x:c r="AF34" s="74" t="n">
        <x:f>AF12</x:f>
        <x:v>8400000</x:v>
      </x:c>
      <x:c r="AG34" s="74" t="n">
        <x:f>AG12</x:f>
        <x:v>8400000</x:v>
      </x:c>
      <x:c r="AH34" s="74" t="n">
        <x:f>AH12</x:f>
        <x:v>8400000</x:v>
      </x:c>
      <x:c r="AI34" s="74" t="n">
        <x:f>AI12</x:f>
        <x:v>8400000</x:v>
      </x:c>
      <x:c r="AJ34" s="74" t="n">
        <x:f>AJ12</x:f>
        <x:v>8400000</x:v>
      </x:c>
      <x:c r="AK34" s="74" t="n">
        <x:f>AK12</x:f>
        <x:v>8400000</x:v>
      </x:c>
      <x:c r="AL34" s="74" t="n">
        <x:f>AL12</x:f>
        <x:v>8400000</x:v>
      </x:c>
      <x:c r="AM34" s="74" t="n">
        <x:f>AM12</x:f>
        <x:v>8400000</x:v>
      </x:c>
    </x:row>
    <x:row r="35" ht="22" customHeight="1">
      <x:c r="A35" s="56"/>
      <x:c r="B35" s="56"/>
      <x:c r="C35" s="56" t="str">
        <x:v>Закупка продуктов</x:v>
      </x:c>
      <x:c r="D35" s="74" t="n">
        <x:f>D13</x:f>
        <x:v>1470000</x:v>
      </x:c>
      <x:c r="E35" s="74" t="n">
        <x:f>E13</x:f>
        <x:v>2058000</x:v>
      </x:c>
      <x:c r="F35" s="74" t="n">
        <x:f>F13</x:f>
        <x:v>2499000</x:v>
      </x:c>
      <x:c r="G35" s="74" t="n">
        <x:f>G13</x:f>
        <x:v>2940000</x:v>
      </x:c>
      <x:c r="H35" s="74" t="n">
        <x:f>H13</x:f>
        <x:v>2940000</x:v>
      </x:c>
      <x:c r="I35" s="74" t="n">
        <x:f>I13</x:f>
        <x:v>2940000</x:v>
      </x:c>
      <x:c r="J35" s="74" t="n">
        <x:f>J13</x:f>
        <x:v>2940000</x:v>
      </x:c>
      <x:c r="K35" s="74" t="n">
        <x:f>K13</x:f>
        <x:v>2940000</x:v>
      </x:c>
      <x:c r="L35" s="74" t="n">
        <x:f>L13</x:f>
        <x:v>2940000</x:v>
      </x:c>
      <x:c r="M35" s="74" t="n">
        <x:f>M13</x:f>
        <x:v>2940000</x:v>
      </x:c>
      <x:c r="N35" s="74" t="n">
        <x:f>N13</x:f>
        <x:v>2940000</x:v>
      </x:c>
      <x:c r="O35" s="74" t="n">
        <x:f>O13</x:f>
        <x:v>2940000</x:v>
      </x:c>
      <x:c r="P35" s="74" t="n">
        <x:f>P13</x:f>
        <x:v>2940000</x:v>
      </x:c>
      <x:c r="Q35" s="74" t="n">
        <x:f>Q13</x:f>
        <x:v>2940000</x:v>
      </x:c>
      <x:c r="R35" s="74" t="n">
        <x:f>R13</x:f>
        <x:v>2940000</x:v>
      </x:c>
      <x:c r="S35" s="74" t="n">
        <x:f>S13</x:f>
        <x:v>2940000</x:v>
      </x:c>
      <x:c r="T35" s="74" t="n">
        <x:f>T13</x:f>
        <x:v>2940000</x:v>
      </x:c>
      <x:c r="U35" s="74" t="n">
        <x:f>U13</x:f>
        <x:v>2940000</x:v>
      </x:c>
      <x:c r="V35" s="74" t="n">
        <x:f>V13</x:f>
        <x:v>2940000</x:v>
      </x:c>
      <x:c r="W35" s="74" t="n">
        <x:f>W13</x:f>
        <x:v>2940000</x:v>
      </x:c>
      <x:c r="X35" s="74" t="n">
        <x:f>X13</x:f>
        <x:v>2940000</x:v>
      </x:c>
      <x:c r="Y35" s="74" t="n">
        <x:f>Y13</x:f>
        <x:v>2940000</x:v>
      </x:c>
      <x:c r="Z35" s="74" t="n">
        <x:f>Z13</x:f>
        <x:v>2940000</x:v>
      </x:c>
      <x:c r="AA35" s="74" t="n">
        <x:f>AA13</x:f>
        <x:v>2940000</x:v>
      </x:c>
      <x:c r="AB35" s="74" t="n">
        <x:f>AB13</x:f>
        <x:v>2940000</x:v>
      </x:c>
      <x:c r="AC35" s="74" t="n">
        <x:f>AC13</x:f>
        <x:v>2940000</x:v>
      </x:c>
      <x:c r="AD35" s="74" t="n">
        <x:f>AD13</x:f>
        <x:v>2940000</x:v>
      </x:c>
      <x:c r="AE35" s="74" t="n">
        <x:f>AE13</x:f>
        <x:v>2940000</x:v>
      </x:c>
      <x:c r="AF35" s="74" t="n">
        <x:f>AF13</x:f>
        <x:v>2940000</x:v>
      </x:c>
      <x:c r="AG35" s="74" t="n">
        <x:f>AG13</x:f>
        <x:v>2940000</x:v>
      </x:c>
      <x:c r="AH35" s="74" t="n">
        <x:f>AH13</x:f>
        <x:v>2940000</x:v>
      </x:c>
      <x:c r="AI35" s="74" t="n">
        <x:f>AI13</x:f>
        <x:v>2940000</x:v>
      </x:c>
      <x:c r="AJ35" s="74" t="n">
        <x:f>AJ13</x:f>
        <x:v>2940000</x:v>
      </x:c>
      <x:c r="AK35" s="74" t="n">
        <x:f>AK13</x:f>
        <x:v>2940000</x:v>
      </x:c>
      <x:c r="AL35" s="74" t="n">
        <x:f>AL13</x:f>
        <x:v>2940000</x:v>
      </x:c>
      <x:c r="AM35" s="74" t="n">
        <x:f>AM13</x:f>
        <x:v>2940000</x:v>
      </x:c>
    </x:row>
    <x:row r="36" ht="22" customHeight="1">
      <x:c r="A36" s="56"/>
      <x:c r="B36" s="56"/>
      <x:c r="C36" s="56" t="str">
        <x:v>Оплата команды</x:v>
      </x:c>
      <x:c r="D36" s="74" t="n">
        <x:f>D15</x:f>
        <x:v>2464200</x:v>
      </x:c>
      <x:c r="E36" s="74" t="n">
        <x:f>E15</x:f>
        <x:v>2464200</x:v>
      </x:c>
      <x:c r="F36" s="74" t="n">
        <x:f>F15</x:f>
        <x:v>2464200</x:v>
      </x:c>
      <x:c r="G36" s="74" t="n">
        <x:f>G15</x:f>
        <x:v>2464200</x:v>
      </x:c>
      <x:c r="H36" s="74" t="n">
        <x:f>H15</x:f>
        <x:v>2464200</x:v>
      </x:c>
      <x:c r="I36" s="74" t="n">
        <x:f>I15</x:f>
        <x:v>2464200</x:v>
      </x:c>
      <x:c r="J36" s="74" t="n">
        <x:f>J15</x:f>
        <x:v>2464200</x:v>
      </x:c>
      <x:c r="K36" s="74" t="n">
        <x:f>K15</x:f>
        <x:v>2464200</x:v>
      </x:c>
      <x:c r="L36" s="74" t="n">
        <x:f>L15</x:f>
        <x:v>2464200</x:v>
      </x:c>
      <x:c r="M36" s="74" t="n">
        <x:f>M15</x:f>
        <x:v>2464200</x:v>
      </x:c>
      <x:c r="N36" s="74" t="n">
        <x:f>N15</x:f>
        <x:v>2464200</x:v>
      </x:c>
      <x:c r="O36" s="74" t="n">
        <x:f>O15</x:f>
        <x:v>2464200</x:v>
      </x:c>
      <x:c r="P36" s="74" t="n">
        <x:f>P15</x:f>
        <x:v>2464200</x:v>
      </x:c>
      <x:c r="Q36" s="74" t="n">
        <x:f>Q15</x:f>
        <x:v>2464200</x:v>
      </x:c>
      <x:c r="R36" s="74" t="n">
        <x:f>R15</x:f>
        <x:v>2464200</x:v>
      </x:c>
      <x:c r="S36" s="74" t="n">
        <x:f>S15</x:f>
        <x:v>2464200</x:v>
      </x:c>
      <x:c r="T36" s="74" t="n">
        <x:f>T15</x:f>
        <x:v>2464200</x:v>
      </x:c>
      <x:c r="U36" s="74" t="n">
        <x:f>U15</x:f>
        <x:v>2464200</x:v>
      </x:c>
      <x:c r="V36" s="74" t="n">
        <x:f>V15</x:f>
        <x:v>2464200</x:v>
      </x:c>
      <x:c r="W36" s="74" t="n">
        <x:f>W15</x:f>
        <x:v>2464200</x:v>
      </x:c>
      <x:c r="X36" s="74" t="n">
        <x:f>X15</x:f>
        <x:v>2464200</x:v>
      </x:c>
      <x:c r="Y36" s="74" t="n">
        <x:f>Y15</x:f>
        <x:v>2464200</x:v>
      </x:c>
      <x:c r="Z36" s="74" t="n">
        <x:f>Z15</x:f>
        <x:v>2464200</x:v>
      </x:c>
      <x:c r="AA36" s="74" t="n">
        <x:f>AA15</x:f>
        <x:v>2464200</x:v>
      </x:c>
      <x:c r="AB36" s="74" t="n">
        <x:f>AB15</x:f>
        <x:v>2464200</x:v>
      </x:c>
      <x:c r="AC36" s="74" t="n">
        <x:f>AC15</x:f>
        <x:v>2464200</x:v>
      </x:c>
      <x:c r="AD36" s="74" t="n">
        <x:f>AD15</x:f>
        <x:v>2464200</x:v>
      </x:c>
      <x:c r="AE36" s="74" t="n">
        <x:f>AE15</x:f>
        <x:v>2464200</x:v>
      </x:c>
      <x:c r="AF36" s="74" t="n">
        <x:f>AF15</x:f>
        <x:v>2464200</x:v>
      </x:c>
      <x:c r="AG36" s="74" t="n">
        <x:f>AG15</x:f>
        <x:v>2464200</x:v>
      </x:c>
      <x:c r="AH36" s="74" t="n">
        <x:f>AH15</x:f>
        <x:v>2464200</x:v>
      </x:c>
      <x:c r="AI36" s="74" t="n">
        <x:f>AI15</x:f>
        <x:v>2464200</x:v>
      </x:c>
      <x:c r="AJ36" s="74" t="n">
        <x:f>AJ15</x:f>
        <x:v>2464200</x:v>
      </x:c>
      <x:c r="AK36" s="74" t="n">
        <x:f>AK15</x:f>
        <x:v>2464200</x:v>
      </x:c>
      <x:c r="AL36" s="74" t="n">
        <x:f>AL15</x:f>
        <x:v>2464200</x:v>
      </x:c>
      <x:c r="AM36" s="74" t="n">
        <x:f>AM15</x:f>
        <x:v>2464200</x:v>
      </x:c>
    </x:row>
    <x:row r="37" ht="22" customHeight="1">
      <x:c r="A37" s="56"/>
      <x:c r="B37" s="56"/>
      <x:c r="C37" s="56" t="str">
        <x:v>Остальные денежные расходы</x:v>
      </x:c>
      <x:c r="D37" s="74" t="n">
        <x:f>SUM(D16:D24)</x:f>
        <x:v>1861575</x:v>
      </x:c>
      <x:c r="E37" s="74" t="n">
        <x:f>SUM(E16:E24)</x:f>
        <x:v>1877535</x:v>
      </x:c>
      <x:c r="F37" s="74" t="n">
        <x:f>SUM(F16:F24)</x:f>
        <x:v>1889505</x:v>
      </x:c>
      <x:c r="G37" s="74" t="n">
        <x:f>SUM(G16:G24)</x:f>
        <x:v>1901475</x:v>
      </x:c>
      <x:c r="H37" s="74" t="n">
        <x:f>SUM(H16:H24)</x:f>
        <x:v>1901475</x:v>
      </x:c>
      <x:c r="I37" s="74" t="n">
        <x:f>SUM(I16:I24)</x:f>
        <x:v>1901475</x:v>
      </x:c>
      <x:c r="J37" s="74" t="n">
        <x:f>SUM(J16:J24)</x:f>
        <x:v>1901475</x:v>
      </x:c>
      <x:c r="K37" s="74" t="n">
        <x:f>SUM(K16:K24)</x:f>
        <x:v>1901475</x:v>
      </x:c>
      <x:c r="L37" s="74" t="n">
        <x:f>SUM(L16:L24)</x:f>
        <x:v>1901475</x:v>
      </x:c>
      <x:c r="M37" s="74" t="n">
        <x:f>SUM(M16:M24)</x:f>
        <x:v>1901475</x:v>
      </x:c>
      <x:c r="N37" s="74" t="n">
        <x:f>SUM(N16:N24)</x:f>
        <x:v>1901475</x:v>
      </x:c>
      <x:c r="O37" s="74" t="n">
        <x:f>SUM(O16:O24)</x:f>
        <x:v>1901475</x:v>
      </x:c>
      <x:c r="P37" s="74" t="n">
        <x:f>SUM(P16:P24)</x:f>
        <x:v>1901475</x:v>
      </x:c>
      <x:c r="Q37" s="74" t="n">
        <x:f>SUM(Q16:Q24)</x:f>
        <x:v>1901475</x:v>
      </x:c>
      <x:c r="R37" s="74" t="n">
        <x:f>SUM(R16:R24)</x:f>
        <x:v>1901475</x:v>
      </x:c>
      <x:c r="S37" s="74" t="n">
        <x:f>SUM(S16:S24)</x:f>
        <x:v>1901475</x:v>
      </x:c>
      <x:c r="T37" s="74" t="n">
        <x:f>SUM(T16:T24)</x:f>
        <x:v>1901475</x:v>
      </x:c>
      <x:c r="U37" s="74" t="n">
        <x:f>SUM(U16:U24)</x:f>
        <x:v>1901475</x:v>
      </x:c>
      <x:c r="V37" s="74" t="n">
        <x:f>SUM(V16:V24)</x:f>
        <x:v>1901475</x:v>
      </x:c>
      <x:c r="W37" s="74" t="n">
        <x:f>SUM(W16:W24)</x:f>
        <x:v>1901475</x:v>
      </x:c>
      <x:c r="X37" s="74" t="n">
        <x:f>SUM(X16:X24)</x:f>
        <x:v>1901475</x:v>
      </x:c>
      <x:c r="Y37" s="74" t="n">
        <x:f>SUM(Y16:Y24)</x:f>
        <x:v>1901475</x:v>
      </x:c>
      <x:c r="Z37" s="74" t="n">
        <x:f>SUM(Z16:Z24)</x:f>
        <x:v>1901475</x:v>
      </x:c>
      <x:c r="AA37" s="74" t="n">
        <x:f>SUM(AA16:AA24)</x:f>
        <x:v>1901475</x:v>
      </x:c>
      <x:c r="AB37" s="74" t="n">
        <x:f>SUM(AB16:AB24)</x:f>
        <x:v>1901475</x:v>
      </x:c>
      <x:c r="AC37" s="74" t="n">
        <x:f>SUM(AC16:AC24)</x:f>
        <x:v>1901475</x:v>
      </x:c>
      <x:c r="AD37" s="74" t="n">
        <x:f>SUM(AD16:AD24)</x:f>
        <x:v>1901475</x:v>
      </x:c>
      <x:c r="AE37" s="74" t="n">
        <x:f>SUM(AE16:AE24)</x:f>
        <x:v>1901475</x:v>
      </x:c>
      <x:c r="AF37" s="74" t="n">
        <x:f>SUM(AF16:AF24)</x:f>
        <x:v>1901475</x:v>
      </x:c>
      <x:c r="AG37" s="74" t="n">
        <x:f>SUM(AG16:AG24)</x:f>
        <x:v>1901475</x:v>
      </x:c>
      <x:c r="AH37" s="74" t="n">
        <x:f>SUM(AH16:AH24)</x:f>
        <x:v>1901475</x:v>
      </x:c>
      <x:c r="AI37" s="74" t="n">
        <x:f>SUM(AI16:AI24)</x:f>
        <x:v>1901475</x:v>
      </x:c>
      <x:c r="AJ37" s="74" t="n">
        <x:f>SUM(AJ16:AJ24)</x:f>
        <x:v>1901475</x:v>
      </x:c>
      <x:c r="AK37" s="74" t="n">
        <x:f>SUM(AK16:AK24)</x:f>
        <x:v>1901475</x:v>
      </x:c>
      <x:c r="AL37" s="74" t="n">
        <x:f>SUM(AL16:AL24)</x:f>
        <x:v>1901475</x:v>
      </x:c>
      <x:c r="AM37" s="74" t="n">
        <x:f>SUM(AM16:AM24)</x:f>
        <x:v>1901475</x:v>
      </x:c>
    </x:row>
    <x:row r="38" ht="22" customHeight="1">
      <x:c r="A38" s="56"/>
      <x:c r="B38" s="56"/>
      <x:c r="C38" s="56" t="str">
        <x:v>Проценты уплачены</x:v>
      </x:c>
      <x:c r="D38" s="74" t="n">
        <x:f>D28</x:f>
        <x:v>113750</x:v>
      </x:c>
      <x:c r="E38" s="74" t="n">
        <x:f>E28</x:f>
        <x:v>112716.16165884088</x:v>
      </x:c>
      <x:c r="F38" s="74" t="n">
        <x:f>F28</x:f>
        <x:v>111662.72346579729</x:v>
      </x:c>
      <x:c r="G38" s="74" t="n">
        <x:f>G28</x:f>
        <x:v>110589.31384034392</x:v>
      </x:c>
      <x:c r="H38" s="74" t="n">
        <x:f>H28</x:f>
        <x:v>109495.55415740798</x:v>
      </x:c>
      <x:c r="I38" s="74" t="n">
        <x:f>I28</x:f>
        <x:v>108381.05861381638</x:v>
      </x:c>
      <x:c r="J38" s="74" t="n">
        <x:f>J28</x:f>
        <x:v>107245.43409221087</x:v>
      </x:c>
      <x:c r="K38" s="74" t="n">
        <x:f>K28</x:f>
        <x:v>106088.28002238323</x:v>
      </x:c>
      <x:c r="L38" s="74" t="n">
        <x:f>L28</x:f>
        <x:v>104909.18823998181</x:v>
      </x:c>
      <x:c r="M38" s="74" t="n">
        <x:f>M28</x:f>
        <x:v>103707.742842539</x:v>
      </x:c>
      <x:c r="N38" s="74" t="n">
        <x:f>N28</x:f>
        <x:v>102483.52004276968</x:v>
      </x:c>
      <x:c r="O38" s="74" t="n">
        <x:f>O28</x:f>
        <x:v>101236.08801908807</x:v>
      </x:c>
      <x:c r="P38" s="74" t="n">
        <x:f>P28</x:f>
        <x:v>99965.00676329083</x:v>
      </x:c>
      <x:c r="Q38" s="74" t="n">
        <x:f>Q28</x:f>
        <x:v>98669.82792535242</x:v>
      </x:c>
      <x:c r="R38" s="74" t="n">
        <x:f>R28</x:f>
        <x:v>97350.09465527811</x:v>
      </x:c>
      <x:c r="S38" s="74" t="n">
        <x:f>S28</x:f>
        <x:v>96005.34144195863</x:v>
      </x:c>
      <x:c r="T38" s="74" t="n">
        <x:f>T28</x:f>
        <x:v>94635.09394896998</x:v>
      </x:c>
      <x:c r="U38" s="74" t="n">
        <x:f>U28</x:f>
        <x:v>93238.86884726008</x:v>
      </x:c>
      <x:c r="V38" s="74" t="n">
        <x:f>V28</x:f>
        <x:v>91816.17364466359</x:v>
      </x:c>
      <x:c r="W38" s="74" t="n">
        <x:f>W28</x:f>
        <x:v>90366.50651218455</x:v>
      </x:c>
      <x:c r="X38" s="74" t="n">
        <x:f>X28</x:f>
        <x:v>88889.35610698561</x:v>
      </x:c>
      <x:c r="Y38" s="74" t="n">
        <x:f>Y28</x:f>
        <x:v>87384.20139202141</x:v>
      </x:c>
      <x:c r="Z38" s="74" t="n">
        <x:f>Z28</x:f>
        <x:v>85850.51145225269</x:v>
      </x:c>
      <x:c r="AA38" s="74" t="n">
        <x:f>AA28</x:f>
        <x:v>84287.74530737587</x:v>
      </x:c>
      <x:c r="AB38" s="74" t="n">
        <x:f>AB28</x:f>
        <x:v>82695.35172100241</x:v>
      </x:c>
      <x:c r="AC38" s="74" t="n">
        <x:f>AC28</x:f>
        <x:v>81072.76900622064</x:v>
      </x:c>
      <x:c r="AD38" s="74" t="n">
        <x:f>AD28</x:f>
        <x:v>79419.42482747111</x:v>
      </x:c>
      <x:c r="AE38" s="74" t="n">
        <x:f>AE28</x:f>
        <x:v>77734.73599866613</x:v>
      </x:c>
      <x:c r="AF38" s="74" t="n">
        <x:f>AF28</x:f>
        <x:v>76018.10827748173</x:v>
      </x:c>
      <x:c r="AG38" s="74" t="n">
        <x:f>AG28</x:f>
        <x:v>74268.93615574988</x:v>
      </x:c>
      <x:c r="AH38" s="74" t="n">
        <x:f>AH28</x:f>
        <x:v>72486.60264587685</x:v>
      </x:c>
      <x:c r="AI38" s="74" t="n">
        <x:f>AI28</x:f>
        <x:v>70670.47906321248</x:v>
      </x:c>
      <x:c r="AJ38" s="74" t="n">
        <x:f>AJ28</x:f>
        <x:v>68819.92480429342</x:v>
      </x:c>
      <x:c r="AK38" s="74" t="n">
        <x:f>AK28</x:f>
        <x:v>66934.28712088236</x:v>
      </x:c>
      <x:c r="AL38" s="74" t="n">
        <x:f>AL28</x:f>
        <x:v>65012.90088972331</x:v>
      </x:c>
      <x:c r="AM38" s="74" t="n">
        <x:f>AM28</x:f>
        <x:v>63055.088377931854</x:v>
      </x:c>
    </x:row>
    <x:row r="39" ht="22" customHeight="1">
      <x:c r="A39" s="56"/>
      <x:c r="B39" s="56"/>
      <x:c r="C39" s="56" t="str">
        <x:v>Налог перечислен</x:v>
      </x:c>
      <x:c r="D39" s="74" t="n">
        <x:f>0</x:f>
        <x:v>0</x:v>
      </x:c>
      <x:c r="E39" s="74" t="n">
        <x:f>0</x:f>
        <x:v>0</x:v>
      </x:c>
      <x:c r="F39" s="74" t="n">
        <x:f>0</x:f>
        <x:v>0</x:v>
      </x:c>
      <x:c r="G39" s="74" t="n">
        <x:f>0</x:f>
        <x:v>0</x:v>
      </x:c>
      <x:c r="H39" s="74" t="n">
        <x:f>0</x:f>
        <x:v>0</x:v>
      </x:c>
      <x:c r="I39" s="74" t="n">
        <x:f>0</x:f>
        <x:v>0</x:v>
      </x:c>
      <x:c r="J39" s="74" t="n">
        <x:f>0</x:f>
        <x:v>0</x:v>
      </x:c>
      <x:c r="K39" s="74" t="n">
        <x:f>SUM(D29:I29)</x:f>
        <x:v>1272600</x:v>
      </x:c>
      <x:c r="L39" s="74" t="n">
        <x:f>0</x:f>
        <x:v>0</x:v>
      </x:c>
      <x:c r="M39" s="74" t="n">
        <x:f>0</x:f>
        <x:v>0</x:v>
      </x:c>
      <x:c r="N39" s="74" t="n">
        <x:f>0</x:f>
        <x:v>0</x:v>
      </x:c>
      <x:c r="O39" s="74" t="n">
        <x:f>0</x:f>
        <x:v>0</x:v>
      </x:c>
      <x:c r="P39" s="74" t="n">
        <x:f>0</x:f>
        <x:v>0</x:v>
      </x:c>
      <x:c r="Q39" s="74" t="n">
        <x:f>SUM(J29:O29)</x:f>
        <x:v>1512000</x:v>
      </x:c>
      <x:c r="R39" s="74" t="n">
        <x:f>0</x:f>
        <x:v>0</x:v>
      </x:c>
      <x:c r="S39" s="74" t="n">
        <x:f>0</x:f>
        <x:v>0</x:v>
      </x:c>
      <x:c r="T39" s="74" t="n">
        <x:f>0</x:f>
        <x:v>0</x:v>
      </x:c>
      <x:c r="U39" s="74" t="n">
        <x:f>0</x:f>
        <x:v>0</x:v>
      </x:c>
      <x:c r="V39" s="74" t="n">
        <x:f>0</x:f>
        <x:v>0</x:v>
      </x:c>
      <x:c r="W39" s="74" t="n">
        <x:f>SUM(P29:U29)</x:f>
        <x:v>1512000</x:v>
      </x:c>
      <x:c r="X39" s="74" t="n">
        <x:f>0</x:f>
        <x:v>0</x:v>
      </x:c>
      <x:c r="Y39" s="74" t="n">
        <x:f>0</x:f>
        <x:v>0</x:v>
      </x:c>
      <x:c r="Z39" s="74" t="n">
        <x:f>0</x:f>
        <x:v>0</x:v>
      </x:c>
      <x:c r="AA39" s="74" t="n">
        <x:f>0</x:f>
        <x:v>0</x:v>
      </x:c>
      <x:c r="AB39" s="74" t="n">
        <x:f>0</x:f>
        <x:v>0</x:v>
      </x:c>
      <x:c r="AC39" s="74" t="n">
        <x:f>SUM(V29:AA29)</x:f>
        <x:v>1512000</x:v>
      </x:c>
      <x:c r="AD39" s="74" t="n">
        <x:f>0</x:f>
        <x:v>0</x:v>
      </x:c>
      <x:c r="AE39" s="74" t="n">
        <x:f>0</x:f>
        <x:v>0</x:v>
      </x:c>
      <x:c r="AF39" s="74" t="n">
        <x:f>0</x:f>
        <x:v>0</x:v>
      </x:c>
      <x:c r="AG39" s="74" t="n">
        <x:f>0</x:f>
        <x:v>0</x:v>
      </x:c>
      <x:c r="AH39" s="74" t="n">
        <x:f>0</x:f>
        <x:v>0</x:v>
      </x:c>
      <x:c r="AI39" s="74" t="n">
        <x:f>SUM(AB29:AG29)</x:f>
        <x:v>1512000</x:v>
      </x:c>
      <x:c r="AJ39" s="74" t="n">
        <x:f>0</x:f>
        <x:v>0</x:v>
      </x:c>
      <x:c r="AK39" s="74" t="n">
        <x:f>0</x:f>
        <x:v>0</x:v>
      </x:c>
      <x:c r="AL39" s="74" t="n">
        <x:f>0</x:f>
        <x:v>0</x:v>
      </x:c>
      <x:c r="AM39" s="74" t="n">
        <x:f>0</x:f>
        <x:v>0</x:v>
      </x:c>
    </x:row>
    <x:row r="40" ht="22" customHeight="1">
      <x:c r="A40" s="56"/>
      <x:c r="B40" s="56"/>
      <x:c r="C40" s="56" t="str">
        <x:v>Поток от операционной работы</x:v>
      </x:c>
      <x:c r="D40" s="74" t="n">
        <x:f>D34-SUM(D35:D39)</x:f>
        <x:v>-1709525</x:v>
      </x:c>
      <x:c r="E40" s="74" t="n">
        <x:f>E34-SUM(E35:E39)</x:f>
        <x:v>-632451.1616588412</x:v>
      </x:c>
      <x:c r="F40" s="74" t="n">
        <x:f>F34-SUM(F35:F39)</x:f>
        <x:v>175632.2765342025</x:v>
      </x:c>
      <x:c r="G40" s="74" t="n">
        <x:f>G34-SUM(G35:G39)</x:f>
        <x:v>983735.6861596564</x:v>
      </x:c>
      <x:c r="H40" s="74" t="n">
        <x:f>H34-SUM(H35:H39)</x:f>
        <x:v>984829.445842592</x:v>
      </x:c>
      <x:c r="I40" s="74" t="n">
        <x:f>I34-SUM(I35:I39)</x:f>
        <x:v>985943.9413861837</x:v>
      </x:c>
      <x:c r="J40" s="74" t="n">
        <x:f>J34-SUM(J35:J39)</x:f>
        <x:v>987079.5659077894</x:v>
      </x:c>
      <x:c r="K40" s="74" t="n">
        <x:f>K34-SUM(K35:K39)</x:f>
        <x:v>-284363.28002238274</x:v>
      </x:c>
      <x:c r="L40" s="74" t="n">
        <x:f>L34-SUM(L35:L39)</x:f>
        <x:v>989415.8117600186</x:v>
      </x:c>
      <x:c r="M40" s="74" t="n">
        <x:f>M34-SUM(M35:M39)</x:f>
        <x:v>990617.2571574608</x:v>
      </x:c>
      <x:c r="N40" s="74" t="n">
        <x:f>N34-SUM(N35:N39)</x:f>
        <x:v>991841.4799572304</x:v>
      </x:c>
      <x:c r="O40" s="74" t="n">
        <x:f>O34-SUM(O35:O39)</x:f>
        <x:v>993088.9119809121</x:v>
      </x:c>
      <x:c r="P40" s="74" t="n">
        <x:f>P34-SUM(P35:P39)</x:f>
        <x:v>994359.9932367094</x:v>
      </x:c>
      <x:c r="Q40" s="74" t="n">
        <x:f>Q34-SUM(Q35:Q39)</x:f>
        <x:v>-516344.8279253524</x:v>
      </x:c>
      <x:c r="R40" s="74" t="n">
        <x:f>R34-SUM(R35:R39)</x:f>
        <x:v>996974.9053447219</x:v>
      </x:c>
      <x:c r="S40" s="74" t="n">
        <x:f>S34-SUM(S35:S39)</x:f>
        <x:v>998319.6585580418</x:v>
      </x:c>
      <x:c r="T40" s="74" t="n">
        <x:f>T34-SUM(T35:T39)</x:f>
        <x:v>999689.9060510304</x:v>
      </x:c>
      <x:c r="U40" s="74" t="n">
        <x:f>U34-SUM(U35:U39)</x:f>
        <x:v>1001086.1311527397</x:v>
      </x:c>
      <x:c r="V40" s="74" t="n">
        <x:f>V34-SUM(V35:V39)</x:f>
        <x:v>1002508.8263553362</x:v>
      </x:c>
      <x:c r="W40" s="74" t="n">
        <x:f>W34-SUM(W35:W39)</x:f>
        <x:v>-508041.5065121837</x:v>
      </x:c>
      <x:c r="X40" s="74" t="n">
        <x:f>X34-SUM(X35:X39)</x:f>
        <x:v>1005435.6438930146</x:v>
      </x:c>
      <x:c r="Y40" s="74" t="n">
        <x:f>Y34-SUM(Y35:Y39)</x:f>
        <x:v>1006940.798607979</x:v>
      </x:c>
      <x:c r="Z40" s="74" t="n">
        <x:f>Z34-SUM(Z35:Z39)</x:f>
        <x:v>1008474.488547747</x:v>
      </x:c>
      <x:c r="AA40" s="74" t="n">
        <x:f>AA34-SUM(AA35:AA39)</x:f>
        <x:v>1010037.2546926243</x:v>
      </x:c>
      <x:c r="AB40" s="74" t="n">
        <x:f>AB34-SUM(AB35:AB39)</x:f>
        <x:v>1011629.6482789973</x:v>
      </x:c>
      <x:c r="AC40" s="74" t="n">
        <x:f>AC34-SUM(AC35:AC39)</x:f>
        <x:v>-498747.7690062206</x:v>
      </x:c>
      <x:c r="AD40" s="74" t="n">
        <x:f>AD34-SUM(AD35:AD39)</x:f>
        <x:v>1014905.5751725286</x:v>
      </x:c>
      <x:c r="AE40" s="74" t="n">
        <x:f>AE34-SUM(AE35:AE39)</x:f>
        <x:v>1016590.2640013341</x:v>
      </x:c>
      <x:c r="AF40" s="74" t="n">
        <x:f>AF34-SUM(AF35:AF39)</x:f>
        <x:v>1018306.891722518</x:v>
      </x:c>
      <x:c r="AG40" s="74" t="n">
        <x:f>AG34-SUM(AG35:AG39)</x:f>
        <x:v>1020056.0638442505</x:v>
      </x:c>
      <x:c r="AH40" s="74" t="n">
        <x:f>AH34-SUM(AH35:AH39)</x:f>
        <x:v>1021838.3973541232</x:v>
      </x:c>
      <x:c r="AI40" s="74" t="n">
        <x:f>AI34-SUM(AI35:AI39)</x:f>
        <x:v>-488345.4790632129</x:v>
      </x:c>
      <x:c r="AJ40" s="74" t="n">
        <x:f>AJ34-SUM(AJ35:AJ39)</x:f>
        <x:v>1025505.0751957064</x:v>
      </x:c>
      <x:c r="AK40" s="74" t="n">
        <x:f>AK34-SUM(AK35:AK39)</x:f>
        <x:v>1027390.7128791176</x:v>
      </x:c>
      <x:c r="AL40" s="74" t="n">
        <x:f>AL34-SUM(AL35:AL39)</x:f>
        <x:v>1029312.0991102764</x:v>
      </x:c>
      <x:c r="AM40" s="74" t="n">
        <x:f>AM34-SUM(AM35:AM39)</x:f>
        <x:v>1031269.9116220679</x:v>
      </x:c>
    </x:row>
    <x:row r="41" ht="22" customHeight="1">
      <x:c r="A41" s="56"/>
      <x:c r="B41" s="56"/>
      <x:c r="C41" s="56" t="str">
        <x:v>Основной долг уплачен</x:v>
      </x:c>
      <x:c r="D41" s="73" t="n">
        <x:f>'Кредит'!D13</x:f>
        <x:v>54532.1322809206</x:v>
      </x:c>
      <x:c r="E41" s="73" t="n">
        <x:f>'Кредит'!E13</x:f>
        <x:v>55565.97062207972</x:v>
      </x:c>
      <x:c r="F41" s="73" t="n">
        <x:f>'Кредит'!F13</x:f>
        <x:v>56619.408815123315</x:v>
      </x:c>
      <x:c r="G41" s="73" t="n">
        <x:f>'Кредит'!G13</x:f>
        <x:v>57692.81844057668</x:v>
      </x:c>
      <x:c r="H41" s="73" t="n">
        <x:f>'Кредит'!H13</x:f>
        <x:v>58786.57812351262</x:v>
      </x:c>
      <x:c r="I41" s="73" t="n">
        <x:f>'Кредит'!I13</x:f>
        <x:v>59901.073667104225</x:v>
      </x:c>
      <x:c r="J41" s="73" t="n">
        <x:f>'Кредит'!J13</x:f>
        <x:v>61036.698188709735</x:v>
      </x:c>
      <x:c r="K41" s="73" t="n">
        <x:f>'Кредит'!K13</x:f>
        <x:v>62193.85225853737</x:v>
      </x:c>
      <x:c r="L41" s="73" t="n">
        <x:f>'Кредит'!L13</x:f>
        <x:v>63372.94404093879</x:v>
      </x:c>
      <x:c r="M41" s="73" t="n">
        <x:f>'Кредит'!M13</x:f>
        <x:v>64574.38943838161</x:v>
      </x:c>
      <x:c r="N41" s="73" t="n">
        <x:f>'Кредит'!N13</x:f>
        <x:v>65798.61223815092</x:v>
      </x:c>
      <x:c r="O41" s="73" t="n">
        <x:f>'Кредит'!O13</x:f>
        <x:v>67046.04426183253</x:v>
      </x:c>
      <x:c r="P41" s="73" t="n">
        <x:f>'Кредит'!P13</x:f>
        <x:v>68317.12551762977</x:v>
      </x:c>
      <x:c r="Q41" s="73" t="n">
        <x:f>'Кредит'!Q13</x:f>
        <x:v>69612.30435556818</x:v>
      </x:c>
      <x:c r="R41" s="73" t="n">
        <x:f>'Кредит'!R13</x:f>
        <x:v>70932.0376256425</x:v>
      </x:c>
      <x:c r="S41" s="73" t="n">
        <x:f>'Кредит'!S13</x:f>
        <x:v>72276.79083896197</x:v>
      </x:c>
      <x:c r="T41" s="73" t="n">
        <x:f>'Кредит'!T13</x:f>
        <x:v>73647.03833195062</x:v>
      </x:c>
      <x:c r="U41" s="73" t="n">
        <x:f>'Кредит'!U13</x:f>
        <x:v>75043.26343366053</x:v>
      </x:c>
      <x:c r="V41" s="73" t="n">
        <x:f>'Кредит'!V13</x:f>
        <x:v>76465.95863625701</x:v>
      </x:c>
      <x:c r="W41" s="73" t="n">
        <x:f>'Кредит'!W13</x:f>
        <x:v>77915.62576873605</x:v>
      </x:c>
      <x:c r="X41" s="73" t="n">
        <x:f>'Кредит'!X13</x:f>
        <x:v>79392.776173935</x:v>
      </x:c>
      <x:c r="Y41" s="73" t="n">
        <x:f>'Кредит'!Y13</x:f>
        <x:v>80897.9308888992</x:v>
      </x:c>
      <x:c r="Z41" s="73" t="n">
        <x:f>'Кредит'!Z13</x:f>
        <x:v>82431.62082866792</x:v>
      </x:c>
      <x:c r="AA41" s="73" t="n">
        <x:f>'Кредит'!AA13</x:f>
        <x:v>83994.38697354474</x:v>
      </x:c>
      <x:c r="AB41" s="73" t="n">
        <x:f>'Кредит'!AB13</x:f>
        <x:v>85586.78055991819</x:v>
      </x:c>
      <x:c r="AC41" s="73" t="n">
        <x:f>'Кредит'!AC13</x:f>
        <x:v>87209.36327469996</x:v>
      </x:c>
      <x:c r="AD41" s="73" t="n">
        <x:f>'Кредит'!AD13</x:f>
        <x:v>88862.70745344949</x:v>
      </x:c>
      <x:c r="AE41" s="73" t="n">
        <x:f>'Кредит'!AE13</x:f>
        <x:v>90547.39628225447</x:v>
      </x:c>
      <x:c r="AF41" s="73" t="n">
        <x:f>'Кредит'!AF13</x:f>
        <x:v>92264.02400343887</x:v>
      </x:c>
      <x:c r="AG41" s="73" t="n">
        <x:f>'Кредит'!AG13</x:f>
        <x:v>94013.19612517073</x:v>
      </x:c>
      <x:c r="AH41" s="73" t="n">
        <x:f>'Кредит'!AH13</x:f>
        <x:v>95795.52963504376</x:v>
      </x:c>
      <x:c r="AI41" s="73" t="n">
        <x:f>'Кредит'!AI13</x:f>
        <x:v>97611.65321770812</x:v>
      </x:c>
      <x:c r="AJ41" s="73" t="n">
        <x:f>'Кредит'!AJ13</x:f>
        <x:v>99462.20747662718</x:v>
      </x:c>
      <x:c r="AK41" s="73" t="n">
        <x:f>'Кредит'!AK13</x:f>
        <x:v>101347.84516003824</x:v>
      </x:c>
      <x:c r="AL41" s="73" t="n">
        <x:f>'Кредит'!AL13</x:f>
        <x:v>103269.2313911973</x:v>
      </x:c>
      <x:c r="AM41" s="73" t="n">
        <x:f>'Кредит'!AM13</x:f>
        <x:v>105227.04390298875</x:v>
      </x:c>
    </x:row>
    <x:row r="42" ht="22" customHeight="1">
      <x:c r="A42" s="56"/>
      <x:c r="B42" s="56"/>
      <x:c r="C42" s="56" t="str">
        <x:v>Изъятия владельца</x:v>
      </x:c>
      <x:c r="D42" s="73" t="n">
        <x:f>'Вводные'!$D$33</x:f>
        <x:v>0</x:v>
      </x:c>
      <x:c r="E42" s="73" t="n">
        <x:f>'Вводные'!$D$33</x:f>
        <x:v>0</x:v>
      </x:c>
      <x:c r="F42" s="73" t="n">
        <x:f>'Вводные'!$D$33</x:f>
        <x:v>0</x:v>
      </x:c>
      <x:c r="G42" s="73" t="n">
        <x:f>'Вводные'!$D$33</x:f>
        <x:v>0</x:v>
      </x:c>
      <x:c r="H42" s="73" t="n">
        <x:f>'Вводные'!$D$33</x:f>
        <x:v>0</x:v>
      </x:c>
      <x:c r="I42" s="73" t="n">
        <x:f>'Вводные'!$D$33</x:f>
        <x:v>0</x:v>
      </x:c>
      <x:c r="J42" s="73" t="n">
        <x:f>'Вводные'!$D$33</x:f>
        <x:v>0</x:v>
      </x:c>
      <x:c r="K42" s="73" t="n">
        <x:f>'Вводные'!$D$33</x:f>
        <x:v>0</x:v>
      </x:c>
      <x:c r="L42" s="73" t="n">
        <x:f>'Вводные'!$D$33</x:f>
        <x:v>0</x:v>
      </x:c>
      <x:c r="M42" s="73" t="n">
        <x:f>'Вводные'!$D$33</x:f>
        <x:v>0</x:v>
      </x:c>
      <x:c r="N42" s="73" t="n">
        <x:f>'Вводные'!$D$33</x:f>
        <x:v>0</x:v>
      </x:c>
      <x:c r="O42" s="73" t="n">
        <x:f>'Вводные'!$D$33</x:f>
        <x:v>0</x:v>
      </x:c>
      <x:c r="P42" s="73" t="n">
        <x:f>'Вводные'!$D$33</x:f>
        <x:v>0</x:v>
      </x:c>
      <x:c r="Q42" s="73" t="n">
        <x:f>'Вводные'!$D$33</x:f>
        <x:v>0</x:v>
      </x:c>
      <x:c r="R42" s="73" t="n">
        <x:f>'Вводные'!$D$33</x:f>
        <x:v>0</x:v>
      </x:c>
      <x:c r="S42" s="73" t="n">
        <x:f>'Вводные'!$D$33</x:f>
        <x:v>0</x:v>
      </x:c>
      <x:c r="T42" s="73" t="n">
        <x:f>'Вводные'!$D$33</x:f>
        <x:v>0</x:v>
      </x:c>
      <x:c r="U42" s="73" t="n">
        <x:f>'Вводные'!$D$33</x:f>
        <x:v>0</x:v>
      </x:c>
      <x:c r="V42" s="73" t="n">
        <x:f>'Вводные'!$D$33</x:f>
        <x:v>0</x:v>
      </x:c>
      <x:c r="W42" s="73" t="n">
        <x:f>'Вводные'!$D$33</x:f>
        <x:v>0</x:v>
      </x:c>
      <x:c r="X42" s="73" t="n">
        <x:f>'Вводные'!$D$33</x:f>
        <x:v>0</x:v>
      </x:c>
      <x:c r="Y42" s="73" t="n">
        <x:f>'Вводные'!$D$33</x:f>
        <x:v>0</x:v>
      </x:c>
      <x:c r="Z42" s="73" t="n">
        <x:f>'Вводные'!$D$33</x:f>
        <x:v>0</x:v>
      </x:c>
      <x:c r="AA42" s="73" t="n">
        <x:f>'Вводные'!$D$33</x:f>
        <x:v>0</x:v>
      </x:c>
      <x:c r="AB42" s="73" t="n">
        <x:f>'Вводные'!$D$33</x:f>
        <x:v>0</x:v>
      </x:c>
      <x:c r="AC42" s="73" t="n">
        <x:f>'Вводные'!$D$33</x:f>
        <x:v>0</x:v>
      </x:c>
      <x:c r="AD42" s="73" t="n">
        <x:f>'Вводные'!$D$33</x:f>
        <x:v>0</x:v>
      </x:c>
      <x:c r="AE42" s="73" t="n">
        <x:f>'Вводные'!$D$33</x:f>
        <x:v>0</x:v>
      </x:c>
      <x:c r="AF42" s="73" t="n">
        <x:f>'Вводные'!$D$33</x:f>
        <x:v>0</x:v>
      </x:c>
      <x:c r="AG42" s="73" t="n">
        <x:f>'Вводные'!$D$33</x:f>
        <x:v>0</x:v>
      </x:c>
      <x:c r="AH42" s="73" t="n">
        <x:f>'Вводные'!$D$33</x:f>
        <x:v>0</x:v>
      </x:c>
      <x:c r="AI42" s="73" t="n">
        <x:f>'Вводные'!$D$33</x:f>
        <x:v>0</x:v>
      </x:c>
      <x:c r="AJ42" s="73" t="n">
        <x:f>'Вводные'!$D$33</x:f>
        <x:v>0</x:v>
      </x:c>
      <x:c r="AK42" s="73" t="n">
        <x:f>'Вводные'!$D$33</x:f>
        <x:v>0</x:v>
      </x:c>
      <x:c r="AL42" s="73" t="n">
        <x:f>'Вводные'!$D$33</x:f>
        <x:v>0</x:v>
      </x:c>
      <x:c r="AM42" s="73" t="n">
        <x:f>'Вводные'!$D$33</x:f>
        <x:v>0</x:v>
      </x:c>
    </x:row>
    <x:row r="43" ht="22" customHeight="1">
      <x:c r="A43" s="56"/>
      <x:c r="B43" s="56"/>
      <x:c r="C43" s="56" t="str">
        <x:v>Изменение денег</x:v>
      </x:c>
      <x:c r="D43" s="74" t="n">
        <x:f>D40-D41-D42</x:f>
        <x:v>-1764057.1322809206</x:v>
      </x:c>
      <x:c r="E43" s="74" t="n">
        <x:f>E40-E41-E42</x:f>
        <x:v>-688017.1322809209</x:v>
      </x:c>
      <x:c r="F43" s="74" t="n">
        <x:f>F40-F41-F42</x:f>
        <x:v>119012.8677190792</x:v>
      </x:c>
      <x:c r="G43" s="74" t="n">
        <x:f>G40-G41-G42</x:f>
        <x:v>926042.8677190797</x:v>
      </x:c>
      <x:c r="H43" s="74" t="n">
        <x:f>H40-H41-H42</x:f>
        <x:v>926042.8677190794</x:v>
      </x:c>
      <x:c r="I43" s="74" t="n">
        <x:f>I40-I41-I42</x:f>
        <x:v>926042.8677190795</x:v>
      </x:c>
      <x:c r="J43" s="74" t="n">
        <x:f>J40-J41-J42</x:f>
        <x:v>926042.8677190796</x:v>
      </x:c>
      <x:c r="K43" s="74" t="n">
        <x:f>K40-K41-K42</x:f>
        <x:v>-346557.1322809201</x:v>
      </x:c>
      <x:c r="L43" s="74" t="n">
        <x:f>L40-L41-L42</x:f>
        <x:v>926042.8677190798</x:v>
      </x:c>
      <x:c r="M43" s="74" t="n">
        <x:f>M40-M41-M42</x:f>
        <x:v>926042.8677190791</x:v>
      </x:c>
      <x:c r="N43" s="74" t="n">
        <x:f>N40-N41-N42</x:f>
        <x:v>926042.8677190795</x:v>
      </x:c>
      <x:c r="O43" s="74" t="n">
        <x:f>O40-O41-O42</x:f>
        <x:v>926042.8677190796</x:v>
      </x:c>
      <x:c r="P43" s="74" t="n">
        <x:f>P40-P41-P42</x:f>
        <x:v>926042.8677190796</x:v>
      </x:c>
      <x:c r="Q43" s="74" t="n">
        <x:f>Q40-Q41-Q42</x:f>
        <x:v>-585957.1322809205</x:v>
      </x:c>
      <x:c r="R43" s="74" t="n">
        <x:f>R40-R41-R42</x:f>
        <x:v>926042.8677190794</x:v>
      </x:c>
      <x:c r="S43" s="74" t="n">
        <x:f>S40-S41-S42</x:f>
        <x:v>926042.8677190798</x:v>
      </x:c>
      <x:c r="T43" s="74" t="n">
        <x:f>T40-T41-T42</x:f>
        <x:v>926042.8677190797</x:v>
      </x:c>
      <x:c r="U43" s="74" t="n">
        <x:f>U40-U41-U42</x:f>
        <x:v>926042.8677190793</x:v>
      </x:c>
      <x:c r="V43" s="74" t="n">
        <x:f>V40-V41-V42</x:f>
        <x:v>926042.8677190793</x:v>
      </x:c>
      <x:c r="W43" s="74" t="n">
        <x:f>W40-W41-W42</x:f>
        <x:v>-585957.1322809197</x:v>
      </x:c>
      <x:c r="X43" s="74" t="n">
        <x:f>X40-X41-X42</x:f>
        <x:v>926042.8677190796</x:v>
      </x:c>
      <x:c r="Y43" s="74" t="n">
        <x:f>Y40-Y41-Y42</x:f>
        <x:v>926042.8677190798</x:v>
      </x:c>
      <x:c r="Z43" s="74" t="n">
        <x:f>Z40-Z41-Z42</x:f>
        <x:v>926042.8677190791</x:v>
      </x:c>
      <x:c r="AA43" s="74" t="n">
        <x:f>AA40-AA41-AA42</x:f>
        <x:v>926042.8677190796</x:v>
      </x:c>
      <x:c r="AB43" s="74" t="n">
        <x:f>AB40-AB41-AB42</x:f>
        <x:v>926042.8677190791</x:v>
      </x:c>
      <x:c r="AC43" s="74" t="n">
        <x:f>AC40-AC41-AC42</x:f>
        <x:v>-585957.1322809206</x:v>
      </x:c>
      <x:c r="AD43" s="74" t="n">
        <x:f>AD40-AD41-AD42</x:f>
        <x:v>926042.8677190791</x:v>
      </x:c>
      <x:c r="AE43" s="74" t="n">
        <x:f>AE40-AE41-AE42</x:f>
        <x:v>926042.8677190796</x:v>
      </x:c>
      <x:c r="AF43" s="74" t="n">
        <x:f>AF40-AF41-AF42</x:f>
        <x:v>926042.8677190791</x:v>
      </x:c>
      <x:c r="AG43" s="74" t="n">
        <x:f>AG40-AG41-AG42</x:f>
        <x:v>926042.8677190798</x:v>
      </x:c>
      <x:c r="AH43" s="74" t="n">
        <x:f>AH40-AH41-AH42</x:f>
        <x:v>926042.8677190794</x:v>
      </x:c>
      <x:c r="AI43" s="74" t="n">
        <x:f>AI40-AI41-AI42</x:f>
        <x:v>-585957.132280921</x:v>
      </x:c>
      <x:c r="AJ43" s="74" t="n">
        <x:f>AJ40-AJ41-AJ42</x:f>
        <x:v>926042.8677190793</x:v>
      </x:c>
      <x:c r="AK43" s="74" t="n">
        <x:f>AK40-AK41-AK42</x:f>
        <x:v>926042.8677190794</x:v>
      </x:c>
      <x:c r="AL43" s="74" t="n">
        <x:f>AL40-AL41-AL42</x:f>
        <x:v>926042.8677190791</x:v>
      </x:c>
      <x:c r="AM43" s="74" t="n">
        <x:f>AM40-AM41-AM42</x:f>
        <x:v>926042.8677190791</x:v>
      </x:c>
    </x:row>
    <x:row r="44" ht="22" customHeight="1">
      <x:c r="A44" s="56"/>
      <x:c r="B44" s="56"/>
      <x:c r="C44" s="75" t="str">
        <x:v>Деньги в банке на конец</x:v>
      </x:c>
      <x:c r="D44" s="76" t="n">
        <x:f>D33+D43</x:f>
        <x:v>1635942.8677190794</x:v>
      </x:c>
      <x:c r="E44" s="76" t="n">
        <x:f>E33+E43</x:f>
        <x:v>947925.7354381585</x:v>
      </x:c>
      <x:c r="F44" s="76" t="n">
        <x:f>F33+F43</x:f>
        <x:v>1066938.6031572376</x:v>
      </x:c>
      <x:c r="G44" s="76" t="n">
        <x:f>G33+G43</x:f>
        <x:v>1992981.4708763175</x:v>
      </x:c>
      <x:c r="H44" s="76" t="n">
        <x:f>H33+H43</x:f>
        <x:v>2919024.338595397</x:v>
      </x:c>
      <x:c r="I44" s="76" t="n">
        <x:f>I33+I43</x:f>
        <x:v>3845067.206314476</x:v>
      </x:c>
      <x:c r="J44" s="76" t="n">
        <x:f>J33+J43</x:f>
        <x:v>4771110.074033556</x:v>
      </x:c>
      <x:c r="K44" s="76" t="n">
        <x:f>K33+K43</x:f>
        <x:v>4424552.941752636</x:v>
      </x:c>
      <x:c r="L44" s="76" t="n">
        <x:f>L33+L43</x:f>
        <x:v>5350595.809471715</x:v>
      </x:c>
      <x:c r="M44" s="76" t="n">
        <x:f>M33+M43</x:f>
        <x:v>6276638.677190795</x:v>
      </x:c>
      <x:c r="N44" s="76" t="n">
        <x:f>N33+N43</x:f>
        <x:v>7202681.544909874</x:v>
      </x:c>
      <x:c r="O44" s="76" t="n">
        <x:f>O33+O43</x:f>
        <x:v>8128724.412628953</x:v>
      </x:c>
      <x:c r="P44" s="76" t="n">
        <x:f>P33+P43</x:f>
        <x:v>9054767.280348033</x:v>
      </x:c>
      <x:c r="Q44" s="76" t="n">
        <x:f>Q33+Q43</x:f>
        <x:v>8468810.148067113</x:v>
      </x:c>
      <x:c r="R44" s="76" t="n">
        <x:f>R33+R43</x:f>
        <x:v>9394853.015786193</x:v>
      </x:c>
      <x:c r="S44" s="76" t="n">
        <x:f>S33+S43</x:f>
        <x:v>10320895.883505274</x:v>
      </x:c>
      <x:c r="T44" s="76" t="n">
        <x:f>T33+T43</x:f>
        <x:v>11246938.751224354</x:v>
      </x:c>
      <x:c r="U44" s="76" t="n">
        <x:f>U33+U43</x:f>
        <x:v>12172981.618943432</x:v>
      </x:c>
      <x:c r="V44" s="76" t="n">
        <x:f>V33+V43</x:f>
        <x:v>13099024.48666251</x:v>
      </x:c>
      <x:c r="W44" s="76" t="n">
        <x:f>W33+W43</x:f>
        <x:v>12513067.354381591</x:v>
      </x:c>
      <x:c r="X44" s="76" t="n">
        <x:f>X33+X43</x:f>
        <x:v>13439110.222100671</x:v>
      </x:c>
      <x:c r="Y44" s="76" t="n">
        <x:f>Y33+Y43</x:f>
        <x:v>14365153.089819752</x:v>
      </x:c>
      <x:c r="Z44" s="76" t="n">
        <x:f>Z33+Z43</x:f>
        <x:v>15291195.95753883</x:v>
      </x:c>
      <x:c r="AA44" s="76" t="n">
        <x:f>AA33+AA43</x:f>
        <x:v>16217238.82525791</x:v>
      </x:c>
      <x:c r="AB44" s="76" t="n">
        <x:f>AB33+AB43</x:f>
        <x:v>17143281.69297699</x:v>
      </x:c>
      <x:c r="AC44" s="76" t="n">
        <x:f>AC33+AC43</x:f>
        <x:v>16557324.56069607</x:v>
      </x:c>
      <x:c r="AD44" s="76" t="n">
        <x:f>AD33+AD43</x:f>
        <x:v>17483367.42841515</x:v>
      </x:c>
      <x:c r="AE44" s="76" t="n">
        <x:f>AE33+AE43</x:f>
        <x:v>18409410.29613423</x:v>
      </x:c>
      <x:c r="AF44" s="76" t="n">
        <x:f>AF33+AF43</x:f>
        <x:v>19335453.16385331</x:v>
      </x:c>
      <x:c r="AG44" s="76" t="n">
        <x:f>AG33+AG43</x:f>
        <x:v>20261496.03157239</x:v>
      </x:c>
      <x:c r="AH44" s="76" t="n">
        <x:f>AH33+AH43</x:f>
        <x:v>21187538.89929147</x:v>
      </x:c>
      <x:c r="AI44" s="76" t="n">
        <x:f>AI33+AI43</x:f>
        <x:v>20601581.76701055</x:v>
      </x:c>
      <x:c r="AJ44" s="76" t="n">
        <x:f>AJ33+AJ43</x:f>
        <x:v>21527624.63472963</x:v>
      </x:c>
      <x:c r="AK44" s="76" t="n">
        <x:f>AK33+AK43</x:f>
        <x:v>22453667.50244871</x:v>
      </x:c>
      <x:c r="AL44" s="76" t="n">
        <x:f>AL33+AL43</x:f>
        <x:v>23379710.37016779</x:v>
      </x:c>
      <x:c r="AM44" s="76" t="n">
        <x:f>AM33+AM43</x:f>
        <x:v>24305753.237886872</x:v>
      </x:c>
    </x:row>
    <x:row r="45" ht="22" customHeight="1">
      <x:c r="A45" s="56"/>
      <x:c r="B45" s="56"/>
      <x:c r="C45" s="56" t="str">
        <x:v>Начисленный, еще не уплаченный налог</x:v>
      </x:c>
      <x:c r="D45" s="74" t="n">
        <x:f>D29-D39</x:f>
        <x:v>126000</x:v>
      </x:c>
      <x:c r="E45" s="74" t="n">
        <x:f>D45+E29-E39</x:f>
        <x:v>302400</x:v>
      </x:c>
      <x:c r="F45" s="74" t="n">
        <x:f>E45+F29-F39</x:f>
        <x:v>516600</x:v>
      </x:c>
      <x:c r="G45" s="74" t="n">
        <x:f>F45+G29-G39</x:f>
        <x:v>768600</x:v>
      </x:c>
      <x:c r="H45" s="74" t="n">
        <x:f>G45+H29-H39</x:f>
        <x:v>1020600</x:v>
      </x:c>
      <x:c r="I45" s="74" t="n">
        <x:f>H45+I29-I39</x:f>
        <x:v>1272600</x:v>
      </x:c>
      <x:c r="J45" s="74" t="n">
        <x:f>I45+J29-J39</x:f>
        <x:v>1524600</x:v>
      </x:c>
      <x:c r="K45" s="74" t="n">
        <x:f>J45+K29-K39</x:f>
        <x:v>504000</x:v>
      </x:c>
      <x:c r="L45" s="74" t="n">
        <x:f>K45+L29-L39</x:f>
        <x:v>756000</x:v>
      </x:c>
      <x:c r="M45" s="74" t="n">
        <x:f>L45+M29-M39</x:f>
        <x:v>1008000</x:v>
      </x:c>
      <x:c r="N45" s="74" t="n">
        <x:f>M45+N29-N39</x:f>
        <x:v>1260000</x:v>
      </x:c>
      <x:c r="O45" s="74" t="n">
        <x:f>N45+O29-O39</x:f>
        <x:v>1512000</x:v>
      </x:c>
      <x:c r="P45" s="74" t="n">
        <x:f>O45+P29-P39</x:f>
        <x:v>1764000</x:v>
      </x:c>
      <x:c r="Q45" s="74" t="n">
        <x:f>P45+Q29-Q39</x:f>
        <x:v>504000</x:v>
      </x:c>
      <x:c r="R45" s="74" t="n">
        <x:f>Q45+R29-R39</x:f>
        <x:v>756000</x:v>
      </x:c>
      <x:c r="S45" s="74" t="n">
        <x:f>R45+S29-S39</x:f>
        <x:v>1008000</x:v>
      </x:c>
      <x:c r="T45" s="74" t="n">
        <x:f>S45+T29-T39</x:f>
        <x:v>1260000</x:v>
      </x:c>
      <x:c r="U45" s="74" t="n">
        <x:f>T45+U29-U39</x:f>
        <x:v>1512000</x:v>
      </x:c>
      <x:c r="V45" s="74" t="n">
        <x:f>U45+V29-V39</x:f>
        <x:v>1764000</x:v>
      </x:c>
      <x:c r="W45" s="74" t="n">
        <x:f>V45+W29-W39</x:f>
        <x:v>504000</x:v>
      </x:c>
      <x:c r="X45" s="74" t="n">
        <x:f>W45+X29-X39</x:f>
        <x:v>756000</x:v>
      </x:c>
      <x:c r="Y45" s="74" t="n">
        <x:f>X45+Y29-Y39</x:f>
        <x:v>1008000</x:v>
      </x:c>
      <x:c r="Z45" s="74" t="n">
        <x:f>Y45+Z29-Z39</x:f>
        <x:v>1260000</x:v>
      </x:c>
      <x:c r="AA45" s="74" t="n">
        <x:f>Z45+AA29-AA39</x:f>
        <x:v>1512000</x:v>
      </x:c>
      <x:c r="AB45" s="74" t="n">
        <x:f>AA45+AB29-AB39</x:f>
        <x:v>1764000</x:v>
      </x:c>
      <x:c r="AC45" s="74" t="n">
        <x:f>AB45+AC29-AC39</x:f>
        <x:v>504000</x:v>
      </x:c>
      <x:c r="AD45" s="74" t="n">
        <x:f>AC45+AD29-AD39</x:f>
        <x:v>756000</x:v>
      </x:c>
      <x:c r="AE45" s="74" t="n">
        <x:f>AD45+AE29-AE39</x:f>
        <x:v>1008000</x:v>
      </x:c>
      <x:c r="AF45" s="74" t="n">
        <x:f>AE45+AF29-AF39</x:f>
        <x:v>1260000</x:v>
      </x:c>
      <x:c r="AG45" s="74" t="n">
        <x:f>AF45+AG29-AG39</x:f>
        <x:v>1512000</x:v>
      </x:c>
      <x:c r="AH45" s="74" t="n">
        <x:f>AG45+AH29-AH39</x:f>
        <x:v>1764000</x:v>
      </x:c>
      <x:c r="AI45" s="74" t="n">
        <x:f>AH45+AI29-AI39</x:f>
        <x:v>504000</x:v>
      </x:c>
      <x:c r="AJ45" s="74" t="n">
        <x:f>AI45+AJ29-AJ39</x:f>
        <x:v>756000</x:v>
      </x:c>
      <x:c r="AK45" s="74" t="n">
        <x:f>AJ45+AK29-AK39</x:f>
        <x:v>1008000</x:v>
      </x:c>
      <x:c r="AL45" s="74" t="n">
        <x:f>AK45+AL29-AL39</x:f>
        <x:v>1260000</x:v>
      </x:c>
      <x:c r="AM45" s="74" t="n">
        <x:f>AL45+AM29-AM39</x:f>
        <x:v>1512000</x:v>
      </x:c>
    </x:row>
    <x:row r="46" ht="22" customHeight="1">
      <x:c r="A46" s="56"/>
      <x:c r="B46" s="56"/>
      <x:c r="C46" s="75" t="str">
        <x:v>Свободные деньги после резерва налога</x:v>
      </x:c>
      <x:c r="D46" s="76" t="n">
        <x:f>D44-D45</x:f>
        <x:v>1509942.8677190794</x:v>
      </x:c>
      <x:c r="E46" s="76" t="n">
        <x:f>E44-E45</x:f>
        <x:v>645525.7354381585</x:v>
      </x:c>
      <x:c r="F46" s="76" t="n">
        <x:f>F44-F45</x:f>
        <x:v>550338.6031572376</x:v>
      </x:c>
      <x:c r="G46" s="76" t="n">
        <x:f>G44-G45</x:f>
        <x:v>1224381.4708763175</x:v>
      </x:c>
      <x:c r="H46" s="76" t="n">
        <x:f>H44-H45</x:f>
        <x:v>1898424.3385953968</x:v>
      </x:c>
      <x:c r="I46" s="76" t="n">
        <x:f>I44-I45</x:f>
        <x:v>2572467.206314476</x:v>
      </x:c>
      <x:c r="J46" s="76" t="n">
        <x:f>J44-J45</x:f>
        <x:v>3246510.0740335556</x:v>
      </x:c>
      <x:c r="K46" s="76" t="n">
        <x:f>K44-K45</x:f>
        <x:v>3920552.941752636</x:v>
      </x:c>
      <x:c r="L46" s="76" t="n">
        <x:f>L44-L45</x:f>
        <x:v>4594595.809471715</x:v>
      </x:c>
      <x:c r="M46" s="76" t="n">
        <x:f>M44-M45</x:f>
        <x:v>5268638.677190795</x:v>
      </x:c>
      <x:c r="N46" s="76" t="n">
        <x:f>N44-N45</x:f>
        <x:v>5942681.544909874</x:v>
      </x:c>
      <x:c r="O46" s="76" t="n">
        <x:f>O44-O45</x:f>
        <x:v>6616724.412628953</x:v>
      </x:c>
      <x:c r="P46" s="76" t="n">
        <x:f>P44-P45</x:f>
        <x:v>7290767.280348033</x:v>
      </x:c>
      <x:c r="Q46" s="76" t="n">
        <x:f>Q44-Q45</x:f>
        <x:v>7964810.148067113</x:v>
      </x:c>
      <x:c r="R46" s="76" t="n">
        <x:f>R44-R45</x:f>
        <x:v>8638853.015786193</x:v>
      </x:c>
      <x:c r="S46" s="76" t="n">
        <x:f>S44-S45</x:f>
        <x:v>9312895.883505274</x:v>
      </x:c>
      <x:c r="T46" s="76" t="n">
        <x:f>T44-T45</x:f>
        <x:v>9986938.751224354</x:v>
      </x:c>
      <x:c r="U46" s="76" t="n">
        <x:f>U44-U45</x:f>
        <x:v>10660981.618943432</x:v>
      </x:c>
      <x:c r="V46" s="76" t="n">
        <x:f>V44-V45</x:f>
        <x:v>11335024.48666251</x:v>
      </x:c>
      <x:c r="W46" s="76" t="n">
        <x:f>W44-W45</x:f>
        <x:v>12009067.354381591</x:v>
      </x:c>
      <x:c r="X46" s="76" t="n">
        <x:f>X44-X45</x:f>
        <x:v>12683110.222100671</x:v>
      </x:c>
      <x:c r="Y46" s="76" t="n">
        <x:f>Y44-Y45</x:f>
        <x:v>13357153.089819752</x:v>
      </x:c>
      <x:c r="Z46" s="76" t="n">
        <x:f>Z44-Z45</x:f>
        <x:v>14031195.95753883</x:v>
      </x:c>
      <x:c r="AA46" s="76" t="n">
        <x:f>AA44-AA45</x:f>
        <x:v>14705238.82525791</x:v>
      </x:c>
      <x:c r="AB46" s="76" t="n">
        <x:f>AB44-AB45</x:f>
        <x:v>15379281.692976989</x:v>
      </x:c>
      <x:c r="AC46" s="76" t="n">
        <x:f>AC44-AC45</x:f>
        <x:v>16053324.56069607</x:v>
      </x:c>
      <x:c r="AD46" s="76" t="n">
        <x:f>AD44-AD45</x:f>
        <x:v>16727367.42841515</x:v>
      </x:c>
      <x:c r="AE46" s="76" t="n">
        <x:f>AE44-AE45</x:f>
        <x:v>17401410.29613423</x:v>
      </x:c>
      <x:c r="AF46" s="76" t="n">
        <x:f>AF44-AF45</x:f>
        <x:v>18075453.16385331</x:v>
      </x:c>
      <x:c r="AG46" s="76" t="n">
        <x:f>AG44-AG45</x:f>
        <x:v>18749496.03157239</x:v>
      </x:c>
      <x:c r="AH46" s="76" t="n">
        <x:f>AH44-AH45</x:f>
        <x:v>19423538.89929147</x:v>
      </x:c>
      <x:c r="AI46" s="76" t="n">
        <x:f>AI44-AI45</x:f>
        <x:v>20097581.76701055</x:v>
      </x:c>
      <x:c r="AJ46" s="76" t="n">
        <x:f>AJ44-AJ45</x:f>
        <x:v>20771624.63472963</x:v>
      </x:c>
      <x:c r="AK46" s="76" t="n">
        <x:f>AK44-AK45</x:f>
        <x:v>21445667.50244871</x:v>
      </x:c>
      <x:c r="AL46" s="76" t="n">
        <x:f>AL44-AL45</x:f>
        <x:v>22119710.37016779</x:v>
      </x:c>
      <x:c r="AM46" s="76" t="n">
        <x:f>AM44-AM45</x:f>
        <x:v>22793753.237886872</x:v>
      </x:c>
    </x:row>
    <x:row r="47" ht="22" customHeight="1">
      <x:c r="A47" s="56"/>
      <x:c r="B47" s="56"/>
      <x:c r="C47" s="75" t="str">
        <x:v>Остается владельцу за месяц</x:v>
      </x:c>
      <x:c r="D47" s="77" t="n">
        <x:f>D25-D29-'Кредит'!D11</x:f>
        <x:v>-1890057.1322809206</x:v>
      </x:c>
      <x:c r="E47" s="77" t="n">
        <x:f>E25-E29-'Кредит'!E11</x:f>
        <x:v>-864417.1322809206</x:v>
      </x:c>
      <x:c r="F47" s="77" t="n">
        <x:f>F25-F29-'Кредит'!F11</x:f>
        <x:v>-95187.1322809206</x:v>
      </x:c>
      <x:c r="G47" s="77" t="n">
        <x:f>G25-G29-'Кредит'!G11</x:f>
        <x:v>674042.8677190794</x:v>
      </x:c>
      <x:c r="H47" s="77" t="n">
        <x:f>H25-H29-'Кредит'!H11</x:f>
        <x:v>674042.8677190794</x:v>
      </x:c>
      <x:c r="I47" s="77" t="n">
        <x:f>I25-I29-'Кредит'!I11</x:f>
        <x:v>674042.8677190794</x:v>
      </x:c>
      <x:c r="J47" s="77" t="n">
        <x:f>J25-J29-'Кредит'!J11</x:f>
        <x:v>674042.8677190794</x:v>
      </x:c>
      <x:c r="K47" s="77" t="n">
        <x:f>K25-K29-'Кредит'!K11</x:f>
        <x:v>674042.8677190794</x:v>
      </x:c>
      <x:c r="L47" s="77" t="n">
        <x:f>L25-L29-'Кредит'!L11</x:f>
        <x:v>674042.8677190794</x:v>
      </x:c>
      <x:c r="M47" s="77" t="n">
        <x:f>M25-M29-'Кредит'!M11</x:f>
        <x:v>674042.8677190794</x:v>
      </x:c>
      <x:c r="N47" s="77" t="n">
        <x:f>N25-N29-'Кредит'!N11</x:f>
        <x:v>674042.8677190794</x:v>
      </x:c>
      <x:c r="O47" s="77" t="n">
        <x:f>O25-O29-'Кредит'!O11</x:f>
        <x:v>674042.8677190794</x:v>
      </x:c>
      <x:c r="P47" s="77" t="n">
        <x:f>P25-P29-'Кредит'!P11</x:f>
        <x:v>674042.8677190794</x:v>
      </x:c>
      <x:c r="Q47" s="77" t="n">
        <x:f>Q25-Q29-'Кредит'!Q11</x:f>
        <x:v>674042.8677190794</x:v>
      </x:c>
      <x:c r="R47" s="77" t="n">
        <x:f>R25-R29-'Кредит'!R11</x:f>
        <x:v>674042.8677190794</x:v>
      </x:c>
      <x:c r="S47" s="77" t="n">
        <x:f>S25-S29-'Кредит'!S11</x:f>
        <x:v>674042.8677190794</x:v>
      </x:c>
      <x:c r="T47" s="77" t="n">
        <x:f>T25-T29-'Кредит'!T11</x:f>
        <x:v>674042.8677190794</x:v>
      </x:c>
      <x:c r="U47" s="77" t="n">
        <x:f>U25-U29-'Кредит'!U11</x:f>
        <x:v>674042.8677190794</x:v>
      </x:c>
      <x:c r="V47" s="77" t="n">
        <x:f>V25-V29-'Кредит'!V11</x:f>
        <x:v>674042.8677190794</x:v>
      </x:c>
      <x:c r="W47" s="77" t="n">
        <x:f>W25-W29-'Кредит'!W11</x:f>
        <x:v>674042.8677190794</x:v>
      </x:c>
      <x:c r="X47" s="77" t="n">
        <x:f>X25-X29-'Кредит'!X11</x:f>
        <x:v>674042.8677190794</x:v>
      </x:c>
      <x:c r="Y47" s="77" t="n">
        <x:f>Y25-Y29-'Кредит'!Y11</x:f>
        <x:v>674042.8677190794</x:v>
      </x:c>
      <x:c r="Z47" s="77" t="n">
        <x:f>Z25-Z29-'Кредит'!Z11</x:f>
        <x:v>674042.8677190794</x:v>
      </x:c>
      <x:c r="AA47" s="77" t="n">
        <x:f>AA25-AA29-'Кредит'!AA11</x:f>
        <x:v>674042.8677190794</x:v>
      </x:c>
      <x:c r="AB47" s="77" t="n">
        <x:f>AB25-AB29-'Кредит'!AB11</x:f>
        <x:v>674042.8677190794</x:v>
      </x:c>
      <x:c r="AC47" s="77" t="n">
        <x:f>AC25-AC29-'Кредит'!AC11</x:f>
        <x:v>674042.8677190794</x:v>
      </x:c>
      <x:c r="AD47" s="77" t="n">
        <x:f>AD25-AD29-'Кредит'!AD11</x:f>
        <x:v>674042.8677190794</x:v>
      </x:c>
      <x:c r="AE47" s="77" t="n">
        <x:f>AE25-AE29-'Кредит'!AE11</x:f>
        <x:v>674042.8677190794</x:v>
      </x:c>
      <x:c r="AF47" s="77" t="n">
        <x:f>AF25-AF29-'Кредит'!AF11</x:f>
        <x:v>674042.8677190794</x:v>
      </x:c>
      <x:c r="AG47" s="77" t="n">
        <x:f>AG25-AG29-'Кредит'!AG11</x:f>
        <x:v>674042.8677190794</x:v>
      </x:c>
      <x:c r="AH47" s="77" t="n">
        <x:f>AH25-AH29-'Кредит'!AH11</x:f>
        <x:v>674042.8677190794</x:v>
      </x:c>
      <x:c r="AI47" s="77" t="n">
        <x:f>AI25-AI29-'Кредит'!AI11</x:f>
        <x:v>674042.8677190794</x:v>
      </x:c>
      <x:c r="AJ47" s="77" t="n">
        <x:f>AJ25-AJ29-'Кредит'!AJ11</x:f>
        <x:v>674042.8677190794</x:v>
      </x:c>
      <x:c r="AK47" s="77" t="n">
        <x:f>AK25-AK29-'Кредит'!AK11</x:f>
        <x:v>674042.8677190794</x:v>
      </x:c>
      <x:c r="AL47" s="77" t="n">
        <x:f>AL25-AL29-'Кредит'!AL11</x:f>
        <x:v>674042.8677190794</x:v>
      </x:c>
      <x:c r="AM47" s="77" t="n">
        <x:f>AM25-AM29-'Кредит'!AM11</x:f>
        <x:v>674042.8677190794</x:v>
      </x:c>
    </x:row>
    <x:row r="48" ht="22" customHeight="1">
      <x:c r="A48" s="56"/>
      <x:c r="B48" s="56"/>
      <x:c r="C48" s="56" t="str">
        <x:v>Поток проекта до долга</x:v>
      </x:c>
      <x:c r="D48" s="74" t="n">
        <x:f>D25-D29</x:f>
        <x:v>-1721775</x:v>
      </x:c>
      <x:c r="E48" s="74" t="n">
        <x:f>E25-E29</x:f>
        <x:v>-696135</x:v>
      </x:c>
      <x:c r="F48" s="74" t="n">
        <x:f>F25-F29</x:f>
        <x:v>73095</x:v>
      </x:c>
      <x:c r="G48" s="74" t="n">
        <x:f>G25-G29</x:f>
        <x:v>842325</x:v>
      </x:c>
      <x:c r="H48" s="74" t="n">
        <x:f>H25-H29</x:f>
        <x:v>842325</x:v>
      </x:c>
      <x:c r="I48" s="74" t="n">
        <x:f>I25-I29</x:f>
        <x:v>842325</x:v>
      </x:c>
      <x:c r="J48" s="74" t="n">
        <x:f>J25-J29</x:f>
        <x:v>842325</x:v>
      </x:c>
      <x:c r="K48" s="74" t="n">
        <x:f>K25-K29</x:f>
        <x:v>842325</x:v>
      </x:c>
      <x:c r="L48" s="74" t="n">
        <x:f>L25-L29</x:f>
        <x:v>842325</x:v>
      </x:c>
      <x:c r="M48" s="74" t="n">
        <x:f>M25-M29</x:f>
        <x:v>842325</x:v>
      </x:c>
      <x:c r="N48" s="74" t="n">
        <x:f>N25-N29</x:f>
        <x:v>842325</x:v>
      </x:c>
      <x:c r="O48" s="74" t="n">
        <x:f>O25-O29</x:f>
        <x:v>842325</x:v>
      </x:c>
      <x:c r="P48" s="74" t="n">
        <x:f>P25-P29</x:f>
        <x:v>842325</x:v>
      </x:c>
      <x:c r="Q48" s="74" t="n">
        <x:f>Q25-Q29</x:f>
        <x:v>842325</x:v>
      </x:c>
      <x:c r="R48" s="74" t="n">
        <x:f>R25-R29</x:f>
        <x:v>842325</x:v>
      </x:c>
      <x:c r="S48" s="74" t="n">
        <x:f>S25-S29</x:f>
        <x:v>842325</x:v>
      </x:c>
      <x:c r="T48" s="74" t="n">
        <x:f>T25-T29</x:f>
        <x:v>842325</x:v>
      </x:c>
      <x:c r="U48" s="74" t="n">
        <x:f>U25-U29</x:f>
        <x:v>842325</x:v>
      </x:c>
      <x:c r="V48" s="74" t="n">
        <x:f>V25-V29</x:f>
        <x:v>842325</x:v>
      </x:c>
      <x:c r="W48" s="74" t="n">
        <x:f>W25-W29</x:f>
        <x:v>842325</x:v>
      </x:c>
      <x:c r="X48" s="74" t="n">
        <x:f>X25-X29</x:f>
        <x:v>842325</x:v>
      </x:c>
      <x:c r="Y48" s="74" t="n">
        <x:f>Y25-Y29</x:f>
        <x:v>842325</x:v>
      </x:c>
      <x:c r="Z48" s="74" t="n">
        <x:f>Z25-Z29</x:f>
        <x:v>842325</x:v>
      </x:c>
      <x:c r="AA48" s="74" t="n">
        <x:f>AA25-AA29</x:f>
        <x:v>842325</x:v>
      </x:c>
      <x:c r="AB48" s="74" t="n">
        <x:f>AB25-AB29</x:f>
        <x:v>842325</x:v>
      </x:c>
      <x:c r="AC48" s="74" t="n">
        <x:f>AC25-AC29</x:f>
        <x:v>842325</x:v>
      </x:c>
      <x:c r="AD48" s="74" t="n">
        <x:f>AD25-AD29</x:f>
        <x:v>842325</x:v>
      </x:c>
      <x:c r="AE48" s="74" t="n">
        <x:f>AE25-AE29</x:f>
        <x:v>842325</x:v>
      </x:c>
      <x:c r="AF48" s="74" t="n">
        <x:f>AF25-AF29</x:f>
        <x:v>842325</x:v>
      </x:c>
      <x:c r="AG48" s="74" t="n">
        <x:f>AG25-AG29</x:f>
        <x:v>842325</x:v>
      </x:c>
      <x:c r="AH48" s="74" t="n">
        <x:f>AH25-AH29</x:f>
        <x:v>842325</x:v>
      </x:c>
      <x:c r="AI48" s="74" t="n">
        <x:f>AI25-AI29</x:f>
        <x:v>842325</x:v>
      </x:c>
      <x:c r="AJ48" s="74" t="n">
        <x:f>AJ25-AJ29</x:f>
        <x:v>842325</x:v>
      </x:c>
      <x:c r="AK48" s="74" t="n">
        <x:f>AK25-AK29</x:f>
        <x:v>842325</x:v>
      </x:c>
      <x:c r="AL48" s="74" t="n">
        <x:f>AL25-AL29</x:f>
        <x:v>842325</x:v>
      </x:c>
      <x:c r="AM48" s="74" t="n">
        <x:f>AM25-AM29</x:f>
        <x:v>842325</x:v>
      </x:c>
    </x:row>
    <x:row r="49" ht="22" customHeight="1">
      <x:c r="A49" s="56"/>
      <x:c r="B49" s="56"/>
      <x:c r="C49" s="56" t="str">
        <x:v>Накоплено после долга</x:v>
      </x:c>
      <x:c r="D49" s="74" t="n">
        <x:f>SUM($D47:D47)</x:f>
        <x:v>-1890057.1322809206</x:v>
      </x:c>
      <x:c r="E49" s="74" t="n">
        <x:f>SUM($D47:E47)</x:f>
        <x:v>-2754474.2645618413</x:v>
      </x:c>
      <x:c r="F49" s="74" t="n">
        <x:f>SUM($D47:F47)</x:f>
        <x:v>-2849661.396842762</x:v>
      </x:c>
      <x:c r="G49" s="74" t="n">
        <x:f>SUM($D47:G47)</x:f>
        <x:v>-2175618.5291236825</x:v>
      </x:c>
      <x:c r="H49" s="74" t="n">
        <x:f>SUM($D47:H47)</x:f>
        <x:v>-1501575.6614046032</x:v>
      </x:c>
      <x:c r="I49" s="74" t="n">
        <x:f>SUM($D47:I47)</x:f>
        <x:v>-827532.7936855238</x:v>
      </x:c>
      <x:c r="J49" s="74" t="n">
        <x:f>SUM($D47:J47)</x:f>
        <x:v>-153489.92596644443</x:v>
      </x:c>
      <x:c r="K49" s="74" t="n">
        <x:f>SUM($D47:K47)</x:f>
        <x:v>520552.94175263494</x:v>
      </x:c>
      <x:c r="L49" s="74" t="n">
        <x:f>SUM($D47:L47)</x:f>
        <x:v>1194595.8094717143</x:v>
      </x:c>
      <x:c r="M49" s="74" t="n">
        <x:f>SUM($D47:M47)</x:f>
        <x:v>1868638.6771907937</x:v>
      </x:c>
      <x:c r="N49" s="74" t="n">
        <x:f>SUM($D47:N47)</x:f>
        <x:v>2542681.544909873</x:v>
      </x:c>
      <x:c r="O49" s="74" t="n">
        <x:f>SUM($D47:O47)</x:f>
        <x:v>3216724.4126289524</x:v>
      </x:c>
      <x:c r="P49" s="74" t="n">
        <x:f>SUM($D47:P47)</x:f>
        <x:v>3890767.280348032</x:v>
      </x:c>
      <x:c r="Q49" s="74" t="n">
        <x:f>SUM($D47:Q47)</x:f>
        <x:v>4564810.148067111</x:v>
      </x:c>
      <x:c r="R49" s="74" t="n">
        <x:f>SUM($D47:R47)</x:f>
        <x:v>5238853.0157861905</x:v>
      </x:c>
      <x:c r="S49" s="74" t="n">
        <x:f>SUM($D47:S47)</x:f>
        <x:v>5912895.88350527</x:v>
      </x:c>
      <x:c r="T49" s="74" t="n">
        <x:f>SUM($D47:T47)</x:f>
        <x:v>6586938.751224349</x:v>
      </x:c>
      <x:c r="U49" s="74" t="n">
        <x:f>SUM($D47:U47)</x:f>
        <x:v>7260981.618943429</x:v>
      </x:c>
      <x:c r="V49" s="74" t="n">
        <x:f>SUM($D47:V47)</x:f>
        <x:v>7935024.486662508</x:v>
      </x:c>
      <x:c r="W49" s="74" t="n">
        <x:f>SUM($D47:W47)</x:f>
        <x:v>8609067.354381587</x:v>
      </x:c>
      <x:c r="X49" s="74" t="n">
        <x:f>SUM($D47:X47)</x:f>
        <x:v>9283110.222100668</x:v>
      </x:c>
      <x:c r="Y49" s="74" t="n">
        <x:f>SUM($D47:Y47)</x:f>
        <x:v>9957153.089819748</x:v>
      </x:c>
      <x:c r="Z49" s="74" t="n">
        <x:f>SUM($D47:Z47)</x:f>
        <x:v>10631195.957538828</x:v>
      </x:c>
      <x:c r="AA49" s="74" t="n">
        <x:f>SUM($D47:AA47)</x:f>
        <x:v>11305238.825257909</x:v>
      </x:c>
      <x:c r="AB49" s="74" t="n">
        <x:f>SUM($D47:AB47)</x:f>
        <x:v>11979281.692976989</x:v>
      </x:c>
      <x:c r="AC49" s="74" t="n">
        <x:f>SUM($D47:AC47)</x:f>
        <x:v>12653324.56069607</x:v>
      </x:c>
      <x:c r="AD49" s="74" t="n">
        <x:f>SUM($D47:AD47)</x:f>
        <x:v>13327367.42841515</x:v>
      </x:c>
      <x:c r="AE49" s="74" t="n">
        <x:f>SUM($D47:AE47)</x:f>
        <x:v>14001410.29613423</x:v>
      </x:c>
      <x:c r="AF49" s="74" t="n">
        <x:f>SUM($D47:AF47)</x:f>
        <x:v>14675453.16385331</x:v>
      </x:c>
      <x:c r="AG49" s="74" t="n">
        <x:f>SUM($D47:AG47)</x:f>
        <x:v>15349496.03157239</x:v>
      </x:c>
      <x:c r="AH49" s="74" t="n">
        <x:f>SUM($D47:AH47)</x:f>
        <x:v>16023538.89929147</x:v>
      </x:c>
      <x:c r="AI49" s="74" t="n">
        <x:f>SUM($D47:AI47)</x:f>
        <x:v>16697581.767010551</x:v>
      </x:c>
      <x:c r="AJ49" s="74" t="n">
        <x:f>SUM($D47:AJ47)</x:f>
        <x:v>17371624.63472963</x:v>
      </x:c>
      <x:c r="AK49" s="74" t="n">
        <x:f>SUM($D47:AK47)</x:f>
        <x:v>18045667.50244871</x:v>
      </x:c>
      <x:c r="AL49" s="74" t="n">
        <x:f>SUM($D47:AL47)</x:f>
        <x:v>18719710.37016779</x:v>
      </x:c>
      <x:c r="AM49" s="74" t="n">
        <x:f>SUM($D47:AM47)</x:f>
        <x:v>19393753.237886872</x:v>
      </x:c>
    </x:row>
    <x:row r="50" ht="22" customHeight="1">
      <x:c r="A50" s="56"/>
      <x:c r="B50" s="56"/>
      <x:c r="C50" s="56" t="str">
        <x:v>Накоплено по проекту до долга</x:v>
      </x:c>
      <x:c r="D50" s="74" t="n">
        <x:f>SUM($D48:D48)</x:f>
        <x:v>-1721775</x:v>
      </x:c>
      <x:c r="E50" s="74" t="n">
        <x:f>SUM($D48:E48)</x:f>
        <x:v>-2417910</x:v>
      </x:c>
      <x:c r="F50" s="74" t="n">
        <x:f>SUM($D48:F48)</x:f>
        <x:v>-2344815</x:v>
      </x:c>
      <x:c r="G50" s="74" t="n">
        <x:f>SUM($D48:G48)</x:f>
        <x:v>-1502490</x:v>
      </x:c>
      <x:c r="H50" s="74" t="n">
        <x:f>SUM($D48:H48)</x:f>
        <x:v>-660165</x:v>
      </x:c>
      <x:c r="I50" s="74" t="n">
        <x:f>SUM($D48:I48)</x:f>
        <x:v>182160</x:v>
      </x:c>
      <x:c r="J50" s="74" t="n">
        <x:f>SUM($D48:J48)</x:f>
        <x:v>1024485</x:v>
      </x:c>
      <x:c r="K50" s="74" t="n">
        <x:f>SUM($D48:K48)</x:f>
        <x:v>1866810</x:v>
      </x:c>
      <x:c r="L50" s="74" t="n">
        <x:f>SUM($D48:L48)</x:f>
        <x:v>2709135</x:v>
      </x:c>
      <x:c r="M50" s="74" t="n">
        <x:f>SUM($D48:M48)</x:f>
        <x:v>3551460</x:v>
      </x:c>
      <x:c r="N50" s="74" t="n">
        <x:f>SUM($D48:N48)</x:f>
        <x:v>4393785</x:v>
      </x:c>
      <x:c r="O50" s="74" t="n">
        <x:f>SUM($D48:O48)</x:f>
        <x:v>5236110</x:v>
      </x:c>
      <x:c r="P50" s="74" t="n">
        <x:f>SUM($D48:P48)</x:f>
        <x:v>6078435</x:v>
      </x:c>
      <x:c r="Q50" s="74" t="n">
        <x:f>SUM($D48:Q48)</x:f>
        <x:v>6920760</x:v>
      </x:c>
      <x:c r="R50" s="74" t="n">
        <x:f>SUM($D48:R48)</x:f>
        <x:v>7763085</x:v>
      </x:c>
      <x:c r="S50" s="74" t="n">
        <x:f>SUM($D48:S48)</x:f>
        <x:v>8605410</x:v>
      </x:c>
      <x:c r="T50" s="74" t="n">
        <x:f>SUM($D48:T48)</x:f>
        <x:v>9447735</x:v>
      </x:c>
      <x:c r="U50" s="74" t="n">
        <x:f>SUM($D48:U48)</x:f>
        <x:v>10290060</x:v>
      </x:c>
      <x:c r="V50" s="74" t="n">
        <x:f>SUM($D48:V48)</x:f>
        <x:v>11132385</x:v>
      </x:c>
      <x:c r="W50" s="74" t="n">
        <x:f>SUM($D48:W48)</x:f>
        <x:v>11974710</x:v>
      </x:c>
      <x:c r="X50" s="74" t="n">
        <x:f>SUM($D48:X48)</x:f>
        <x:v>12817035</x:v>
      </x:c>
      <x:c r="Y50" s="74" t="n">
        <x:f>SUM($D48:Y48)</x:f>
        <x:v>13659360</x:v>
      </x:c>
      <x:c r="Z50" s="74" t="n">
        <x:f>SUM($D48:Z48)</x:f>
        <x:v>14501685</x:v>
      </x:c>
      <x:c r="AA50" s="74" t="n">
        <x:f>SUM($D48:AA48)</x:f>
        <x:v>15344010</x:v>
      </x:c>
      <x:c r="AB50" s="74" t="n">
        <x:f>SUM($D48:AB48)</x:f>
        <x:v>16186335</x:v>
      </x:c>
      <x:c r="AC50" s="74" t="n">
        <x:f>SUM($D48:AC48)</x:f>
        <x:v>17028660</x:v>
      </x:c>
      <x:c r="AD50" s="74" t="n">
        <x:f>SUM($D48:AD48)</x:f>
        <x:v>17870985</x:v>
      </x:c>
      <x:c r="AE50" s="74" t="n">
        <x:f>SUM($D48:AE48)</x:f>
        <x:v>18713310</x:v>
      </x:c>
      <x:c r="AF50" s="74" t="n">
        <x:f>SUM($D48:AF48)</x:f>
        <x:v>19555635</x:v>
      </x:c>
      <x:c r="AG50" s="74" t="n">
        <x:f>SUM($D48:AG48)</x:f>
        <x:v>20397960</x:v>
      </x:c>
      <x:c r="AH50" s="74" t="n">
        <x:f>SUM($D48:AH48)</x:f>
        <x:v>21240285</x:v>
      </x:c>
      <x:c r="AI50" s="74" t="n">
        <x:f>SUM($D48:AI48)</x:f>
        <x:v>22082610</x:v>
      </x:c>
      <x:c r="AJ50" s="74" t="n">
        <x:f>SUM($D48:AJ48)</x:f>
        <x:v>22924935</x:v>
      </x:c>
      <x:c r="AK50" s="74" t="n">
        <x:f>SUM($D48:AK48)</x:f>
        <x:v>23767260</x:v>
      </x:c>
      <x:c r="AL50" s="74" t="n">
        <x:f>SUM($D48:AL48)</x:f>
        <x:v>24609585</x:v>
      </x:c>
      <x:c r="AM50" s="74" t="n">
        <x:f>SUM($D48:AM48)</x:f>
        <x:v>25451910</x:v>
      </x:c>
    </x:row>
    <x:row r="51" ht="22" customHeight="1">
      <x:c r="A51" s="56"/>
      <x:c r="B51" s="56"/>
      <x:c r="C51" s="56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63"/>
      <x:c r="Q51" s="63"/>
      <x:c r="R51" s="63"/>
      <x:c r="S51" s="63"/>
      <x:c r="T51" s="63"/>
      <x:c r="U51" s="63"/>
      <x:c r="V51" s="63"/>
      <x:c r="W51" s="63"/>
      <x:c r="X51" s="63"/>
      <x:c r="Y51" s="63"/>
      <x:c r="Z51" s="63"/>
      <x:c r="AA51" s="63"/>
      <x:c r="AB51" s="63"/>
      <x:c r="AC51" s="63"/>
      <x:c r="AD51" s="63"/>
      <x:c r="AE51" s="63"/>
      <x:c r="AF51" s="63"/>
      <x:c r="AG51" s="63"/>
      <x:c r="AH51" s="63"/>
      <x:c r="AI51" s="63"/>
      <x:c r="AJ51" s="63"/>
      <x:c r="AK51" s="63"/>
      <x:c r="AL51" s="63"/>
      <x:c r="AM51" s="63"/>
    </x:row>
    <x:row r="52" ht="22" customHeight="1">
      <x:c r="A52" s="56"/>
      <x:c r="B52" s="56"/>
      <x:c r="C52" s="70" t="str">
        <x:v>Баланс</x:v>
      </x:c>
      <x:c r="D52" s="71"/>
      <x:c r="E52" s="71"/>
      <x:c r="F52" s="71"/>
      <x:c r="G52" s="71"/>
      <x:c r="H52" s="71"/>
      <x:c r="I52" s="71"/>
      <x:c r="J52" s="71"/>
      <x:c r="K52" s="71"/>
      <x:c r="L52" s="71"/>
      <x:c r="M52" s="71"/>
      <x:c r="N52" s="71"/>
      <x:c r="O52" s="71"/>
      <x:c r="P52" s="71"/>
      <x:c r="Q52" s="71"/>
      <x:c r="R52" s="71"/>
      <x:c r="S52" s="71"/>
      <x:c r="T52" s="71"/>
      <x:c r="U52" s="71"/>
      <x:c r="V52" s="71"/>
      <x:c r="W52" s="71"/>
      <x:c r="X52" s="71"/>
      <x:c r="Y52" s="71"/>
      <x:c r="Z52" s="71"/>
      <x:c r="AA52" s="71"/>
      <x:c r="AB52" s="71"/>
      <x:c r="AC52" s="71"/>
      <x:c r="AD52" s="71"/>
      <x:c r="AE52" s="71"/>
      <x:c r="AF52" s="71"/>
      <x:c r="AG52" s="71"/>
      <x:c r="AH52" s="71"/>
      <x:c r="AI52" s="71"/>
      <x:c r="AJ52" s="71"/>
      <x:c r="AK52" s="71"/>
      <x:c r="AL52" s="71"/>
      <x:c r="AM52" s="71"/>
    </x:row>
    <x:row r="53" ht="22" customHeight="1">
      <x:c r="A53" s="56"/>
      <x:c r="B53" s="56"/>
      <x:c r="C53" s="56" t="str">
        <x:v>Деньги</x:v>
      </x:c>
      <x:c r="D53" s="74" t="n">
        <x:f>D44</x:f>
        <x:v>1635942.8677190794</x:v>
      </x:c>
      <x:c r="E53" s="74" t="n">
        <x:f>E44</x:f>
        <x:v>947925.7354381585</x:v>
      </x:c>
      <x:c r="F53" s="74" t="n">
        <x:f>F44</x:f>
        <x:v>1066938.6031572376</x:v>
      </x:c>
      <x:c r="G53" s="74" t="n">
        <x:f>G44</x:f>
        <x:v>1992981.4708763175</x:v>
      </x:c>
      <x:c r="H53" s="74" t="n">
        <x:f>H44</x:f>
        <x:v>2919024.338595397</x:v>
      </x:c>
      <x:c r="I53" s="74" t="n">
        <x:f>I44</x:f>
        <x:v>3845067.206314476</x:v>
      </x:c>
      <x:c r="J53" s="74" t="n">
        <x:f>J44</x:f>
        <x:v>4771110.074033556</x:v>
      </x:c>
      <x:c r="K53" s="74" t="n">
        <x:f>K44</x:f>
        <x:v>4424552.941752636</x:v>
      </x:c>
      <x:c r="L53" s="74" t="n">
        <x:f>L44</x:f>
        <x:v>5350595.809471715</x:v>
      </x:c>
      <x:c r="M53" s="74" t="n">
        <x:f>M44</x:f>
        <x:v>6276638.677190795</x:v>
      </x:c>
      <x:c r="N53" s="74" t="n">
        <x:f>N44</x:f>
        <x:v>7202681.544909874</x:v>
      </x:c>
      <x:c r="O53" s="74" t="n">
        <x:f>O44</x:f>
        <x:v>8128724.412628953</x:v>
      </x:c>
      <x:c r="P53" s="74" t="n">
        <x:f>P44</x:f>
        <x:v>9054767.280348033</x:v>
      </x:c>
      <x:c r="Q53" s="74" t="n">
        <x:f>Q44</x:f>
        <x:v>8468810.148067113</x:v>
      </x:c>
      <x:c r="R53" s="74" t="n">
        <x:f>R44</x:f>
        <x:v>9394853.015786193</x:v>
      </x:c>
      <x:c r="S53" s="74" t="n">
        <x:f>S44</x:f>
        <x:v>10320895.883505274</x:v>
      </x:c>
      <x:c r="T53" s="74" t="n">
        <x:f>T44</x:f>
        <x:v>11246938.751224354</x:v>
      </x:c>
      <x:c r="U53" s="74" t="n">
        <x:f>U44</x:f>
        <x:v>12172981.618943432</x:v>
      </x:c>
      <x:c r="V53" s="74" t="n">
        <x:f>V44</x:f>
        <x:v>13099024.48666251</x:v>
      </x:c>
      <x:c r="W53" s="74" t="n">
        <x:f>W44</x:f>
        <x:v>12513067.354381591</x:v>
      </x:c>
      <x:c r="X53" s="74" t="n">
        <x:f>X44</x:f>
        <x:v>13439110.222100671</x:v>
      </x:c>
      <x:c r="Y53" s="74" t="n">
        <x:f>Y44</x:f>
        <x:v>14365153.089819752</x:v>
      </x:c>
      <x:c r="Z53" s="74" t="n">
        <x:f>Z44</x:f>
        <x:v>15291195.95753883</x:v>
      </x:c>
      <x:c r="AA53" s="74" t="n">
        <x:f>AA44</x:f>
        <x:v>16217238.82525791</x:v>
      </x:c>
      <x:c r="AB53" s="74" t="n">
        <x:f>AB44</x:f>
        <x:v>17143281.69297699</x:v>
      </x:c>
      <x:c r="AC53" s="74" t="n">
        <x:f>AC44</x:f>
        <x:v>16557324.56069607</x:v>
      </x:c>
      <x:c r="AD53" s="74" t="n">
        <x:f>AD44</x:f>
        <x:v>17483367.42841515</x:v>
      </x:c>
      <x:c r="AE53" s="74" t="n">
        <x:f>AE44</x:f>
        <x:v>18409410.29613423</x:v>
      </x:c>
      <x:c r="AF53" s="74" t="n">
        <x:f>AF44</x:f>
        <x:v>19335453.16385331</x:v>
      </x:c>
      <x:c r="AG53" s="74" t="n">
        <x:f>AG44</x:f>
        <x:v>20261496.03157239</x:v>
      </x:c>
      <x:c r="AH53" s="74" t="n">
        <x:f>AH44</x:f>
        <x:v>21187538.89929147</x:v>
      </x:c>
      <x:c r="AI53" s="74" t="n">
        <x:f>AI44</x:f>
        <x:v>20601581.76701055</x:v>
      </x:c>
      <x:c r="AJ53" s="74" t="n">
        <x:f>AJ44</x:f>
        <x:v>21527624.63472963</x:v>
      </x:c>
      <x:c r="AK53" s="74" t="n">
        <x:f>AK44</x:f>
        <x:v>22453667.50244871</x:v>
      </x:c>
      <x:c r="AL53" s="74" t="n">
        <x:f>AL44</x:f>
        <x:v>23379710.37016779</x:v>
      </x:c>
      <x:c r="AM53" s="74" t="n">
        <x:f>AM44</x:f>
        <x:v>24305753.237886872</x:v>
      </x:c>
    </x:row>
    <x:row r="54" ht="22" customHeight="1">
      <x:c r="A54" s="56"/>
      <x:c r="B54" s="56"/>
      <x:c r="C54" s="56" t="str">
        <x:v>Запас продуктов</x:v>
      </x:c>
      <x:c r="D54" s="73" t="n">
        <x:f>'Вводные'!$D$40</x:f>
        <x:v>800000</x:v>
      </x:c>
      <x:c r="E54" s="73" t="n">
        <x:f>'Вводные'!$D$40</x:f>
        <x:v>800000</x:v>
      </x:c>
      <x:c r="F54" s="73" t="n">
        <x:f>'Вводные'!$D$40</x:f>
        <x:v>800000</x:v>
      </x:c>
      <x:c r="G54" s="73" t="n">
        <x:f>'Вводные'!$D$40</x:f>
        <x:v>800000</x:v>
      </x:c>
      <x:c r="H54" s="73" t="n">
        <x:f>'Вводные'!$D$40</x:f>
        <x:v>800000</x:v>
      </x:c>
      <x:c r="I54" s="73" t="n">
        <x:f>'Вводные'!$D$40</x:f>
        <x:v>800000</x:v>
      </x:c>
      <x:c r="J54" s="73" t="n">
        <x:f>'Вводные'!$D$40</x:f>
        <x:v>800000</x:v>
      </x:c>
      <x:c r="K54" s="73" t="n">
        <x:f>'Вводные'!$D$40</x:f>
        <x:v>800000</x:v>
      </x:c>
      <x:c r="L54" s="73" t="n">
        <x:f>'Вводные'!$D$40</x:f>
        <x:v>800000</x:v>
      </x:c>
      <x:c r="M54" s="73" t="n">
        <x:f>'Вводные'!$D$40</x:f>
        <x:v>800000</x:v>
      </x:c>
      <x:c r="N54" s="73" t="n">
        <x:f>'Вводные'!$D$40</x:f>
        <x:v>800000</x:v>
      </x:c>
      <x:c r="O54" s="73" t="n">
        <x:f>'Вводные'!$D$40</x:f>
        <x:v>800000</x:v>
      </x:c>
      <x:c r="P54" s="73" t="n">
        <x:f>'Вводные'!$D$40</x:f>
        <x:v>800000</x:v>
      </x:c>
      <x:c r="Q54" s="73" t="n">
        <x:f>'Вводные'!$D$40</x:f>
        <x:v>800000</x:v>
      </x:c>
      <x:c r="R54" s="73" t="n">
        <x:f>'Вводные'!$D$40</x:f>
        <x:v>800000</x:v>
      </x:c>
      <x:c r="S54" s="73" t="n">
        <x:f>'Вводные'!$D$40</x:f>
        <x:v>800000</x:v>
      </x:c>
      <x:c r="T54" s="73" t="n">
        <x:f>'Вводные'!$D$40</x:f>
        <x:v>800000</x:v>
      </x:c>
      <x:c r="U54" s="73" t="n">
        <x:f>'Вводные'!$D$40</x:f>
        <x:v>800000</x:v>
      </x:c>
      <x:c r="V54" s="73" t="n">
        <x:f>'Вводные'!$D$40</x:f>
        <x:v>800000</x:v>
      </x:c>
      <x:c r="W54" s="73" t="n">
        <x:f>'Вводные'!$D$40</x:f>
        <x:v>800000</x:v>
      </x:c>
      <x:c r="X54" s="73" t="n">
        <x:f>'Вводные'!$D$40</x:f>
        <x:v>800000</x:v>
      </x:c>
      <x:c r="Y54" s="73" t="n">
        <x:f>'Вводные'!$D$40</x:f>
        <x:v>800000</x:v>
      </x:c>
      <x:c r="Z54" s="73" t="n">
        <x:f>'Вводные'!$D$40</x:f>
        <x:v>800000</x:v>
      </x:c>
      <x:c r="AA54" s="73" t="n">
        <x:f>'Вводные'!$D$40</x:f>
        <x:v>800000</x:v>
      </x:c>
      <x:c r="AB54" s="73" t="n">
        <x:f>'Вводные'!$D$40</x:f>
        <x:v>800000</x:v>
      </x:c>
      <x:c r="AC54" s="73" t="n">
        <x:f>'Вводные'!$D$40</x:f>
        <x:v>800000</x:v>
      </x:c>
      <x:c r="AD54" s="73" t="n">
        <x:f>'Вводные'!$D$40</x:f>
        <x:v>800000</x:v>
      </x:c>
      <x:c r="AE54" s="73" t="n">
        <x:f>'Вводные'!$D$40</x:f>
        <x:v>800000</x:v>
      </x:c>
      <x:c r="AF54" s="73" t="n">
        <x:f>'Вводные'!$D$40</x:f>
        <x:v>800000</x:v>
      </x:c>
      <x:c r="AG54" s="73" t="n">
        <x:f>'Вводные'!$D$40</x:f>
        <x:v>800000</x:v>
      </x:c>
      <x:c r="AH54" s="73" t="n">
        <x:f>'Вводные'!$D$40</x:f>
        <x:v>800000</x:v>
      </x:c>
      <x:c r="AI54" s="73" t="n">
        <x:f>'Вводные'!$D$40</x:f>
        <x:v>800000</x:v>
      </x:c>
      <x:c r="AJ54" s="73" t="n">
        <x:f>'Вводные'!$D$40</x:f>
        <x:v>800000</x:v>
      </x:c>
      <x:c r="AK54" s="73" t="n">
        <x:f>'Вводные'!$D$40</x:f>
        <x:v>800000</x:v>
      </x:c>
      <x:c r="AL54" s="73" t="n">
        <x:f>'Вводные'!$D$40</x:f>
        <x:v>800000</x:v>
      </x:c>
      <x:c r="AM54" s="73" t="n">
        <x:f>'Вводные'!$D$40</x:f>
        <x:v>800000</x:v>
      </x:c>
    </x:row>
    <x:row r="55" ht="22" customHeight="1">
      <x:c r="A55" s="56"/>
      <x:c r="B55" s="56"/>
      <x:c r="C55" s="56" t="str">
        <x:v>Возвратный депозит</x:v>
      </x:c>
      <x:c r="D55" s="73" t="n">
        <x:f>'Вводные'!$D$42</x:f>
        <x:v>2400000</x:v>
      </x:c>
      <x:c r="E55" s="73" t="n">
        <x:f>'Вводные'!$D$42</x:f>
        <x:v>2400000</x:v>
      </x:c>
      <x:c r="F55" s="73" t="n">
        <x:f>'Вводные'!$D$42</x:f>
        <x:v>2400000</x:v>
      </x:c>
      <x:c r="G55" s="73" t="n">
        <x:f>'Вводные'!$D$42</x:f>
        <x:v>2400000</x:v>
      </x:c>
      <x:c r="H55" s="73" t="n">
        <x:f>'Вводные'!$D$42</x:f>
        <x:v>2400000</x:v>
      </x:c>
      <x:c r="I55" s="73" t="n">
        <x:f>'Вводные'!$D$42</x:f>
        <x:v>2400000</x:v>
      </x:c>
      <x:c r="J55" s="73" t="n">
        <x:f>'Вводные'!$D$42</x:f>
        <x:v>2400000</x:v>
      </x:c>
      <x:c r="K55" s="73" t="n">
        <x:f>'Вводные'!$D$42</x:f>
        <x:v>2400000</x:v>
      </x:c>
      <x:c r="L55" s="73" t="n">
        <x:f>'Вводные'!$D$42</x:f>
        <x:v>2400000</x:v>
      </x:c>
      <x:c r="M55" s="73" t="n">
        <x:f>'Вводные'!$D$42</x:f>
        <x:v>2400000</x:v>
      </x:c>
      <x:c r="N55" s="73" t="n">
        <x:f>'Вводные'!$D$42</x:f>
        <x:v>2400000</x:v>
      </x:c>
      <x:c r="O55" s="73" t="n">
        <x:f>'Вводные'!$D$42</x:f>
        <x:v>2400000</x:v>
      </x:c>
      <x:c r="P55" s="73" t="n">
        <x:f>'Вводные'!$D$42</x:f>
        <x:v>2400000</x:v>
      </x:c>
      <x:c r="Q55" s="73" t="n">
        <x:f>'Вводные'!$D$42</x:f>
        <x:v>2400000</x:v>
      </x:c>
      <x:c r="R55" s="73" t="n">
        <x:f>'Вводные'!$D$42</x:f>
        <x:v>2400000</x:v>
      </x:c>
      <x:c r="S55" s="73" t="n">
        <x:f>'Вводные'!$D$42</x:f>
        <x:v>2400000</x:v>
      </x:c>
      <x:c r="T55" s="73" t="n">
        <x:f>'Вводные'!$D$42</x:f>
        <x:v>2400000</x:v>
      </x:c>
      <x:c r="U55" s="73" t="n">
        <x:f>'Вводные'!$D$42</x:f>
        <x:v>2400000</x:v>
      </x:c>
      <x:c r="V55" s="73" t="n">
        <x:f>'Вводные'!$D$42</x:f>
        <x:v>2400000</x:v>
      </x:c>
      <x:c r="W55" s="73" t="n">
        <x:f>'Вводные'!$D$42</x:f>
        <x:v>2400000</x:v>
      </x:c>
      <x:c r="X55" s="73" t="n">
        <x:f>'Вводные'!$D$42</x:f>
        <x:v>2400000</x:v>
      </x:c>
      <x:c r="Y55" s="73" t="n">
        <x:f>'Вводные'!$D$42</x:f>
        <x:v>2400000</x:v>
      </x:c>
      <x:c r="Z55" s="73" t="n">
        <x:f>'Вводные'!$D$42</x:f>
        <x:v>2400000</x:v>
      </x:c>
      <x:c r="AA55" s="73" t="n">
        <x:f>'Вводные'!$D$42</x:f>
        <x:v>2400000</x:v>
      </x:c>
      <x:c r="AB55" s="73" t="n">
        <x:f>'Вводные'!$D$42</x:f>
        <x:v>2400000</x:v>
      </x:c>
      <x:c r="AC55" s="73" t="n">
        <x:f>'Вводные'!$D$42</x:f>
        <x:v>2400000</x:v>
      </x:c>
      <x:c r="AD55" s="73" t="n">
        <x:f>'Вводные'!$D$42</x:f>
        <x:v>2400000</x:v>
      </x:c>
      <x:c r="AE55" s="73" t="n">
        <x:f>'Вводные'!$D$42</x:f>
        <x:v>2400000</x:v>
      </x:c>
      <x:c r="AF55" s="73" t="n">
        <x:f>'Вводные'!$D$42</x:f>
        <x:v>2400000</x:v>
      </x:c>
      <x:c r="AG55" s="73" t="n">
        <x:f>'Вводные'!$D$42</x:f>
        <x:v>2400000</x:v>
      </x:c>
      <x:c r="AH55" s="73" t="n">
        <x:f>'Вводные'!$D$42</x:f>
        <x:v>2400000</x:v>
      </x:c>
      <x:c r="AI55" s="73" t="n">
        <x:f>'Вводные'!$D$42</x:f>
        <x:v>2400000</x:v>
      </x:c>
      <x:c r="AJ55" s="73" t="n">
        <x:f>'Вводные'!$D$42</x:f>
        <x:v>2400000</x:v>
      </x:c>
      <x:c r="AK55" s="73" t="n">
        <x:f>'Вводные'!$D$42</x:f>
        <x:v>2400000</x:v>
      </x:c>
      <x:c r="AL55" s="73" t="n">
        <x:f>'Вводные'!$D$42</x:f>
        <x:v>2400000</x:v>
      </x:c>
      <x:c r="AM55" s="73" t="n">
        <x:f>'Вводные'!$D$42</x:f>
        <x:v>2400000</x:v>
      </x:c>
    </x:row>
    <x:row r="56" ht="22" customHeight="1">
      <x:c r="A56" s="56"/>
      <x:c r="B56" s="56"/>
      <x:c r="C56" s="56" t="str">
        <x:v>Остаток основных средств</x:v>
      </x:c>
      <x:c r="D56" s="73" t="n">
        <x:f>'Вводные'!$D$56-SUM($D26:D26)</x:f>
        <x:v>11800000</x:v>
      </x:c>
      <x:c r="E56" s="73" t="n">
        <x:f>'Вводные'!$D$56-SUM($D26:E26)</x:f>
        <x:v>11600000</x:v>
      </x:c>
      <x:c r="F56" s="73" t="n">
        <x:f>'Вводные'!$D$56-SUM($D26:F26)</x:f>
        <x:v>11400000</x:v>
      </x:c>
      <x:c r="G56" s="73" t="n">
        <x:f>'Вводные'!$D$56-SUM($D26:G26)</x:f>
        <x:v>11200000</x:v>
      </x:c>
      <x:c r="H56" s="73" t="n">
        <x:f>'Вводные'!$D$56-SUM($D26:H26)</x:f>
        <x:v>11000000</x:v>
      </x:c>
      <x:c r="I56" s="73" t="n">
        <x:f>'Вводные'!$D$56-SUM($D26:I26)</x:f>
        <x:v>10800000</x:v>
      </x:c>
      <x:c r="J56" s="73" t="n">
        <x:f>'Вводные'!$D$56-SUM($D26:J26)</x:f>
        <x:v>10600000</x:v>
      </x:c>
      <x:c r="K56" s="73" t="n">
        <x:f>'Вводные'!$D$56-SUM($D26:K26)</x:f>
        <x:v>10400000</x:v>
      </x:c>
      <x:c r="L56" s="73" t="n">
        <x:f>'Вводные'!$D$56-SUM($D26:L26)</x:f>
        <x:v>10200000</x:v>
      </x:c>
      <x:c r="M56" s="73" t="n">
        <x:f>'Вводные'!$D$56-SUM($D26:M26)</x:f>
        <x:v>10000000</x:v>
      </x:c>
      <x:c r="N56" s="73" t="n">
        <x:f>'Вводные'!$D$56-SUM($D26:N26)</x:f>
        <x:v>9800000</x:v>
      </x:c>
      <x:c r="O56" s="73" t="n">
        <x:f>'Вводные'!$D$56-SUM($D26:O26)</x:f>
        <x:v>9600000</x:v>
      </x:c>
      <x:c r="P56" s="73" t="n">
        <x:f>'Вводные'!$D$56-SUM($D26:P26)</x:f>
        <x:v>9400000</x:v>
      </x:c>
      <x:c r="Q56" s="73" t="n">
        <x:f>'Вводные'!$D$56-SUM($D26:Q26)</x:f>
        <x:v>9200000</x:v>
      </x:c>
      <x:c r="R56" s="73" t="n">
        <x:f>'Вводные'!$D$56-SUM($D26:R26)</x:f>
        <x:v>9000000</x:v>
      </x:c>
      <x:c r="S56" s="73" t="n">
        <x:f>'Вводные'!$D$56-SUM($D26:S26)</x:f>
        <x:v>8800000</x:v>
      </x:c>
      <x:c r="T56" s="73" t="n">
        <x:f>'Вводные'!$D$56-SUM($D26:T26)</x:f>
        <x:v>8600000</x:v>
      </x:c>
      <x:c r="U56" s="73" t="n">
        <x:f>'Вводные'!$D$56-SUM($D26:U26)</x:f>
        <x:v>8400000</x:v>
      </x:c>
      <x:c r="V56" s="73" t="n">
        <x:f>'Вводные'!$D$56-SUM($D26:V26)</x:f>
        <x:v>8200000</x:v>
      </x:c>
      <x:c r="W56" s="73" t="n">
        <x:f>'Вводные'!$D$56-SUM($D26:W26)</x:f>
        <x:v>8000000</x:v>
      </x:c>
      <x:c r="X56" s="73" t="n">
        <x:f>'Вводные'!$D$56-SUM($D26:X26)</x:f>
        <x:v>7800000</x:v>
      </x:c>
      <x:c r="Y56" s="73" t="n">
        <x:f>'Вводные'!$D$56-SUM($D26:Y26)</x:f>
        <x:v>7600000</x:v>
      </x:c>
      <x:c r="Z56" s="73" t="n">
        <x:f>'Вводные'!$D$56-SUM($D26:Z26)</x:f>
        <x:v>7400000</x:v>
      </x:c>
      <x:c r="AA56" s="73" t="n">
        <x:f>'Вводные'!$D$56-SUM($D26:AA26)</x:f>
        <x:v>7200000</x:v>
      </x:c>
      <x:c r="AB56" s="73" t="n">
        <x:f>'Вводные'!$D$56-SUM($D26:AB26)</x:f>
        <x:v>7000000</x:v>
      </x:c>
      <x:c r="AC56" s="73" t="n">
        <x:f>'Вводные'!$D$56-SUM($D26:AC26)</x:f>
        <x:v>6800000</x:v>
      </x:c>
      <x:c r="AD56" s="73" t="n">
        <x:f>'Вводные'!$D$56-SUM($D26:AD26)</x:f>
        <x:v>6600000</x:v>
      </x:c>
      <x:c r="AE56" s="73" t="n">
        <x:f>'Вводные'!$D$56-SUM($D26:AE26)</x:f>
        <x:v>6400000</x:v>
      </x:c>
      <x:c r="AF56" s="73" t="n">
        <x:f>'Вводные'!$D$56-SUM($D26:AF26)</x:f>
        <x:v>6200000</x:v>
      </x:c>
      <x:c r="AG56" s="73" t="n">
        <x:f>'Вводные'!$D$56-SUM($D26:AG26)</x:f>
        <x:v>6000000</x:v>
      </x:c>
      <x:c r="AH56" s="73" t="n">
        <x:f>'Вводные'!$D$56-SUM($D26:AH26)</x:f>
        <x:v>5800000</x:v>
      </x:c>
      <x:c r="AI56" s="73" t="n">
        <x:f>'Вводные'!$D$56-SUM($D26:AI26)</x:f>
        <x:v>5600000</x:v>
      </x:c>
      <x:c r="AJ56" s="73" t="n">
        <x:f>'Вводные'!$D$56-SUM($D26:AJ26)</x:f>
        <x:v>5400000</x:v>
      </x:c>
      <x:c r="AK56" s="73" t="n">
        <x:f>'Вводные'!$D$56-SUM($D26:AK26)</x:f>
        <x:v>5200000</x:v>
      </x:c>
      <x:c r="AL56" s="73" t="n">
        <x:f>'Вводные'!$D$56-SUM($D26:AL26)</x:f>
        <x:v>5000000</x:v>
      </x:c>
      <x:c r="AM56" s="73" t="n">
        <x:f>'Вводные'!$D$56-SUM($D26:AM26)</x:f>
        <x:v>4800000</x:v>
      </x:c>
    </x:row>
    <x:row r="57" ht="22" customHeight="1">
      <x:c r="A57" s="56"/>
      <x:c r="B57" s="56"/>
      <x:c r="C57" s="75" t="str">
        <x:v>Активы, всего</x:v>
      </x:c>
      <x:c r="D57" s="76" t="n">
        <x:f>SUM(D53:D56)</x:f>
        <x:v>16635942.86771908</x:v>
      </x:c>
      <x:c r="E57" s="76" t="n">
        <x:f>SUM(E53:E56)</x:f>
        <x:v>15747925.735438159</x:v>
      </x:c>
      <x:c r="F57" s="76" t="n">
        <x:f>SUM(F53:F56)</x:f>
        <x:v>15666938.603157237</x:v>
      </x:c>
      <x:c r="G57" s="76" t="n">
        <x:f>SUM(G53:G56)</x:f>
        <x:v>16392981.470876317</x:v>
      </x:c>
      <x:c r="H57" s="76" t="n">
        <x:f>SUM(H53:H56)</x:f>
        <x:v>17119024.338595398</x:v>
      </x:c>
      <x:c r="I57" s="76" t="n">
        <x:f>SUM(I53:I56)</x:f>
        <x:v>17845067.206314474</x:v>
      </x:c>
      <x:c r="J57" s="76" t="n">
        <x:f>SUM(J53:J56)</x:f>
        <x:v>18571110.074033555</x:v>
      </x:c>
      <x:c r="K57" s="76" t="n">
        <x:f>SUM(K53:K56)</x:f>
        <x:v>18024552.941752635</x:v>
      </x:c>
      <x:c r="L57" s="76" t="n">
        <x:f>SUM(L53:L56)</x:f>
        <x:v>18750595.809471715</x:v>
      </x:c>
      <x:c r="M57" s="76" t="n">
        <x:f>SUM(M53:M56)</x:f>
        <x:v>19476638.677190796</x:v>
      </x:c>
      <x:c r="N57" s="76" t="n">
        <x:f>SUM(N53:N56)</x:f>
        <x:v>20202681.544909872</x:v>
      </x:c>
      <x:c r="O57" s="76" t="n">
        <x:f>SUM(O53:O56)</x:f>
        <x:v>20928724.412628952</x:v>
      </x:c>
      <x:c r="P57" s="76" t="n">
        <x:f>SUM(P53:P56)</x:f>
        <x:v>21654767.280348033</x:v>
      </x:c>
      <x:c r="Q57" s="76" t="n">
        <x:f>SUM(Q53:Q56)</x:f>
        <x:v>20868810.148067113</x:v>
      </x:c>
      <x:c r="R57" s="76" t="n">
        <x:f>SUM(R53:R56)</x:f>
        <x:v>21594853.015786193</x:v>
      </x:c>
      <x:c r="S57" s="76" t="n">
        <x:f>SUM(S53:S56)</x:f>
        <x:v>22320895.883505274</x:v>
      </x:c>
      <x:c r="T57" s="76" t="n">
        <x:f>SUM(T53:T56)</x:f>
        <x:v>23046938.751224354</x:v>
      </x:c>
      <x:c r="U57" s="76" t="n">
        <x:f>SUM(U53:U56)</x:f>
        <x:v>23772981.61894343</x:v>
      </x:c>
      <x:c r="V57" s="76" t="n">
        <x:f>SUM(V53:V56)</x:f>
        <x:v>24499024.48666251</x:v>
      </x:c>
      <x:c r="W57" s="76" t="n">
        <x:f>SUM(W53:W56)</x:f>
        <x:v>23713067.35438159</x:v>
      </x:c>
      <x:c r="X57" s="76" t="n">
        <x:f>SUM(X53:X56)</x:f>
        <x:v>24439110.22210067</x:v>
      </x:c>
      <x:c r="Y57" s="76" t="n">
        <x:f>SUM(Y53:Y56)</x:f>
        <x:v>25165153.08981975</x:v>
      </x:c>
      <x:c r="Z57" s="76" t="n">
        <x:f>SUM(Z53:Z56)</x:f>
        <x:v>25891195.95753883</x:v>
      </x:c>
      <x:c r="AA57" s="76" t="n">
        <x:f>SUM(AA53:AA56)</x:f>
        <x:v>26617238.825257912</x:v>
      </x:c>
      <x:c r="AB57" s="76" t="n">
        <x:f>SUM(AB53:AB56)</x:f>
        <x:v>27343281.69297699</x:v>
      </x:c>
      <x:c r="AC57" s="76" t="n">
        <x:f>SUM(AC53:AC56)</x:f>
        <x:v>26557324.56069607</x:v>
      </x:c>
      <x:c r="AD57" s="76" t="n">
        <x:f>SUM(AD53:AD56)</x:f>
        <x:v>27283367.42841515</x:v>
      </x:c>
      <x:c r="AE57" s="76" t="n">
        <x:f>SUM(AE53:AE56)</x:f>
        <x:v>28009410.29613423</x:v>
      </x:c>
      <x:c r="AF57" s="76" t="n">
        <x:f>SUM(AF53:AF56)</x:f>
        <x:v>28735453.16385331</x:v>
      </x:c>
      <x:c r="AG57" s="76" t="n">
        <x:f>SUM(AG53:AG56)</x:f>
        <x:v>29461496.03157239</x:v>
      </x:c>
      <x:c r="AH57" s="76" t="n">
        <x:f>SUM(AH53:AH56)</x:f>
        <x:v>30187538.89929147</x:v>
      </x:c>
      <x:c r="AI57" s="76" t="n">
        <x:f>SUM(AI53:AI56)</x:f>
        <x:v>29401581.76701055</x:v>
      </x:c>
      <x:c r="AJ57" s="76" t="n">
        <x:f>SUM(AJ53:AJ56)</x:f>
        <x:v>30127624.63472963</x:v>
      </x:c>
      <x:c r="AK57" s="76" t="n">
        <x:f>SUM(AK53:AK56)</x:f>
        <x:v>30853667.50244871</x:v>
      </x:c>
      <x:c r="AL57" s="76" t="n">
        <x:f>SUM(AL53:AL56)</x:f>
        <x:v>31579710.37016779</x:v>
      </x:c>
      <x:c r="AM57" s="76" t="n">
        <x:f>SUM(AM53:AM56)</x:f>
        <x:v>32305753.237886872</x:v>
      </x:c>
    </x:row>
    <x:row r="58" ht="22" customHeight="1">
      <x:c r="A58" s="56"/>
      <x:c r="B58" s="56"/>
      <x:c r="C58" s="56" t="str">
        <x:v>Остаток займа</x:v>
      </x:c>
      <x:c r="D58" s="73" t="n">
        <x:f>'Кредит'!D14</x:f>
        <x:v>5945467.867719079</x:v>
      </x:c>
      <x:c r="E58" s="73" t="n">
        <x:f>'Кредит'!E14</x:f>
        <x:v>5889901.897097</x:v>
      </x:c>
      <x:c r="F58" s="73" t="n">
        <x:f>'Кредит'!F14</x:f>
        <x:v>5833282.488281877</x:v>
      </x:c>
      <x:c r="G58" s="73" t="n">
        <x:f>'Кредит'!G14</x:f>
        <x:v>5775589.6698413</x:v>
      </x:c>
      <x:c r="H58" s="73" t="n">
        <x:f>'Кредит'!H14</x:f>
        <x:v>5716803.091717787</x:v>
      </x:c>
      <x:c r="I58" s="73" t="n">
        <x:f>'Кредит'!I14</x:f>
        <x:v>5656902.018050683</x:v>
      </x:c>
      <x:c r="J58" s="73" t="n">
        <x:f>'Кредит'!J14</x:f>
        <x:v>5595865.319861973</x:v>
      </x:c>
      <x:c r="K58" s="73" t="n">
        <x:f>'Кредит'!K14</x:f>
        <x:v>5533671.467603436</x:v>
      </x:c>
      <x:c r="L58" s="73" t="n">
        <x:f>'Кредит'!L14</x:f>
        <x:v>5470298.5235624965</x:v>
      </x:c>
      <x:c r="M58" s="73" t="n">
        <x:f>'Кредит'!M14</x:f>
        <x:v>5405724.134124115</x:v>
      </x:c>
      <x:c r="N58" s="73" t="n">
        <x:f>'Кредит'!N14</x:f>
        <x:v>5339925.521885964</x:v>
      </x:c>
      <x:c r="O58" s="73" t="n">
        <x:f>'Кредит'!O14</x:f>
        <x:v>5272879.477624131</x:v>
      </x:c>
      <x:c r="P58" s="73" t="n">
        <x:f>'Кредит'!P14</x:f>
        <x:v>5204562.352106501</x:v>
      </x:c>
      <x:c r="Q58" s="73" t="n">
        <x:f>'Кредит'!Q14</x:f>
        <x:v>5134950.047750933</x:v>
      </x:c>
      <x:c r="R58" s="73" t="n">
        <x:f>'Кредит'!R14</x:f>
        <x:v>5064018.010125291</x:v>
      </x:c>
      <x:c r="S58" s="73" t="n">
        <x:f>'Кредит'!S14</x:f>
        <x:v>4991741.219286328</x:v>
      </x:c>
      <x:c r="T58" s="73" t="n">
        <x:f>'Кредит'!T14</x:f>
        <x:v>4918094.180954377</x:v>
      </x:c>
      <x:c r="U58" s="73" t="n">
        <x:f>'Кредит'!U14</x:f>
        <x:v>4843050.917520717</x:v>
      </x:c>
      <x:c r="V58" s="73" t="n">
        <x:f>'Кредит'!V14</x:f>
        <x:v>4766584.95888446</x:v>
      </x:c>
      <x:c r="W58" s="73" t="n">
        <x:f>'Кредит'!W14</x:f>
        <x:v>4688669.333115724</x:v>
      </x:c>
      <x:c r="X58" s="73" t="n">
        <x:f>'Кредит'!X14</x:f>
        <x:v>4609276.556941789</x:v>
      </x:c>
      <x:c r="Y58" s="73" t="n">
        <x:f>'Кредит'!Y14</x:f>
        <x:v>4528378.626052889</x:v>
      </x:c>
      <x:c r="Z58" s="73" t="n">
        <x:f>'Кредит'!Z14</x:f>
        <x:v>4445947.005224221</x:v>
      </x:c>
      <x:c r="AA58" s="73" t="n">
        <x:f>'Кредит'!AA14</x:f>
        <x:v>4361952.618250676</x:v>
      </x:c>
      <x:c r="AB58" s="73" t="n">
        <x:f>'Кредит'!AB14</x:f>
        <x:v>4276365.8376907585</x:v>
      </x:c>
      <x:c r="AC58" s="73" t="n">
        <x:f>'Кредит'!AC14</x:f>
        <x:v>4189156.4744160585</x:v>
      </x:c>
      <x:c r="AD58" s="73" t="n">
        <x:f>'Кредит'!AD14</x:f>
        <x:v>4100293.7669626093</x:v>
      </x:c>
      <x:c r="AE58" s="73" t="n">
        <x:f>'Кредит'!AE14</x:f>
        <x:v>4009746.370680355</x:v>
      </x:c>
      <x:c r="AF58" s="73" t="n">
        <x:f>'Кредит'!AF14</x:f>
        <x:v>3917482.3466769163</x:v>
      </x:c>
      <x:c r="AG58" s="73" t="n">
        <x:f>'Кредит'!AG14</x:f>
        <x:v>3823469.1505517457</x:v>
      </x:c>
      <x:c r="AH58" s="73" t="n">
        <x:f>'Кредит'!AH14</x:f>
        <x:v>3727673.620916702</x:v>
      </x:c>
      <x:c r="AI58" s="73" t="n">
        <x:f>'Кредит'!AI14</x:f>
        <x:v>3630061.9676989936</x:v>
      </x:c>
      <x:c r="AJ58" s="73" t="n">
        <x:f>'Кредит'!AJ14</x:f>
        <x:v>3530599.7602223665</x:v>
      </x:c>
      <x:c r="AK58" s="73" t="n">
        <x:f>'Кредит'!AK14</x:f>
        <x:v>3429251.9150623283</x:v>
      </x:c>
      <x:c r="AL58" s="73" t="n">
        <x:f>'Кредит'!AL14</x:f>
        <x:v>3325982.683671131</x:v>
      </x:c>
      <x:c r="AM58" s="73" t="n">
        <x:f>'Кредит'!AM14</x:f>
        <x:v>3220755.6397681423</x:v>
      </x:c>
    </x:row>
    <x:row r="59" ht="22" customHeight="1">
      <x:c r="A59" s="56"/>
      <x:c r="B59" s="56"/>
      <x:c r="C59" s="56" t="str">
        <x:v>Налоговое обязательство</x:v>
      </x:c>
      <x:c r="D59" s="74" t="n">
        <x:f>D45</x:f>
        <x:v>126000</x:v>
      </x:c>
      <x:c r="E59" s="74" t="n">
        <x:f>E45</x:f>
        <x:v>302400</x:v>
      </x:c>
      <x:c r="F59" s="74" t="n">
        <x:f>F45</x:f>
        <x:v>516600</x:v>
      </x:c>
      <x:c r="G59" s="74" t="n">
        <x:f>G45</x:f>
        <x:v>768600</x:v>
      </x:c>
      <x:c r="H59" s="74" t="n">
        <x:f>H45</x:f>
        <x:v>1020600</x:v>
      </x:c>
      <x:c r="I59" s="74" t="n">
        <x:f>I45</x:f>
        <x:v>1272600</x:v>
      </x:c>
      <x:c r="J59" s="74" t="n">
        <x:f>J45</x:f>
        <x:v>1524600</x:v>
      </x:c>
      <x:c r="K59" s="74" t="n">
        <x:f>K45</x:f>
        <x:v>504000</x:v>
      </x:c>
      <x:c r="L59" s="74" t="n">
        <x:f>L45</x:f>
        <x:v>756000</x:v>
      </x:c>
      <x:c r="M59" s="74" t="n">
        <x:f>M45</x:f>
        <x:v>1008000</x:v>
      </x:c>
      <x:c r="N59" s="74" t="n">
        <x:f>N45</x:f>
        <x:v>1260000</x:v>
      </x:c>
      <x:c r="O59" s="74" t="n">
        <x:f>O45</x:f>
        <x:v>1512000</x:v>
      </x:c>
      <x:c r="P59" s="74" t="n">
        <x:f>P45</x:f>
        <x:v>1764000</x:v>
      </x:c>
      <x:c r="Q59" s="74" t="n">
        <x:f>Q45</x:f>
        <x:v>504000</x:v>
      </x:c>
      <x:c r="R59" s="74" t="n">
        <x:f>R45</x:f>
        <x:v>756000</x:v>
      </x:c>
      <x:c r="S59" s="74" t="n">
        <x:f>S45</x:f>
        <x:v>1008000</x:v>
      </x:c>
      <x:c r="T59" s="74" t="n">
        <x:f>T45</x:f>
        <x:v>1260000</x:v>
      </x:c>
      <x:c r="U59" s="74" t="n">
        <x:f>U45</x:f>
        <x:v>1512000</x:v>
      </x:c>
      <x:c r="V59" s="74" t="n">
        <x:f>V45</x:f>
        <x:v>1764000</x:v>
      </x:c>
      <x:c r="W59" s="74" t="n">
        <x:f>W45</x:f>
        <x:v>504000</x:v>
      </x:c>
      <x:c r="X59" s="74" t="n">
        <x:f>X45</x:f>
        <x:v>756000</x:v>
      </x:c>
      <x:c r="Y59" s="74" t="n">
        <x:f>Y45</x:f>
        <x:v>1008000</x:v>
      </x:c>
      <x:c r="Z59" s="74" t="n">
        <x:f>Z45</x:f>
        <x:v>1260000</x:v>
      </x:c>
      <x:c r="AA59" s="74" t="n">
        <x:f>AA45</x:f>
        <x:v>1512000</x:v>
      </x:c>
      <x:c r="AB59" s="74" t="n">
        <x:f>AB45</x:f>
        <x:v>1764000</x:v>
      </x:c>
      <x:c r="AC59" s="74" t="n">
        <x:f>AC45</x:f>
        <x:v>504000</x:v>
      </x:c>
      <x:c r="AD59" s="74" t="n">
        <x:f>AD45</x:f>
        <x:v>756000</x:v>
      </x:c>
      <x:c r="AE59" s="74" t="n">
        <x:f>AE45</x:f>
        <x:v>1008000</x:v>
      </x:c>
      <x:c r="AF59" s="74" t="n">
        <x:f>AF45</x:f>
        <x:v>1260000</x:v>
      </x:c>
      <x:c r="AG59" s="74" t="n">
        <x:f>AG45</x:f>
        <x:v>1512000</x:v>
      </x:c>
      <x:c r="AH59" s="74" t="n">
        <x:f>AH45</x:f>
        <x:v>1764000</x:v>
      </x:c>
      <x:c r="AI59" s="74" t="n">
        <x:f>AI45</x:f>
        <x:v>504000</x:v>
      </x:c>
      <x:c r="AJ59" s="74" t="n">
        <x:f>AJ45</x:f>
        <x:v>756000</x:v>
      </x:c>
      <x:c r="AK59" s="74" t="n">
        <x:f>AK45</x:f>
        <x:v>1008000</x:v>
      </x:c>
      <x:c r="AL59" s="74" t="n">
        <x:f>AL45</x:f>
        <x:v>1260000</x:v>
      </x:c>
      <x:c r="AM59" s="74" t="n">
        <x:f>AM45</x:f>
        <x:v>1512000</x:v>
      </x:c>
    </x:row>
    <x:row r="60" ht="22" customHeight="1">
      <x:c r="A60" s="56"/>
      <x:c r="B60" s="56"/>
      <x:c r="C60" s="56" t="str">
        <x:v>Вклад владельца</x:v>
      </x:c>
      <x:c r="D60" s="73" t="n">
        <x:f>'Вводные'!$D$44</x:f>
        <x:v>14600000</x:v>
      </x:c>
      <x:c r="E60" s="73" t="n">
        <x:f>'Вводные'!$D$44</x:f>
        <x:v>14600000</x:v>
      </x:c>
      <x:c r="F60" s="73" t="n">
        <x:f>'Вводные'!$D$44</x:f>
        <x:v>14600000</x:v>
      </x:c>
      <x:c r="G60" s="73" t="n">
        <x:f>'Вводные'!$D$44</x:f>
        <x:v>14600000</x:v>
      </x:c>
      <x:c r="H60" s="73" t="n">
        <x:f>'Вводные'!$D$44</x:f>
        <x:v>14600000</x:v>
      </x:c>
      <x:c r="I60" s="73" t="n">
        <x:f>'Вводные'!$D$44</x:f>
        <x:v>14600000</x:v>
      </x:c>
      <x:c r="J60" s="73" t="n">
        <x:f>'Вводные'!$D$44</x:f>
        <x:v>14600000</x:v>
      </x:c>
      <x:c r="K60" s="73" t="n">
        <x:f>'Вводные'!$D$44</x:f>
        <x:v>14600000</x:v>
      </x:c>
      <x:c r="L60" s="73" t="n">
        <x:f>'Вводные'!$D$44</x:f>
        <x:v>14600000</x:v>
      </x:c>
      <x:c r="M60" s="73" t="n">
        <x:f>'Вводные'!$D$44</x:f>
        <x:v>14600000</x:v>
      </x:c>
      <x:c r="N60" s="73" t="n">
        <x:f>'Вводные'!$D$44</x:f>
        <x:v>14600000</x:v>
      </x:c>
      <x:c r="O60" s="73" t="n">
        <x:f>'Вводные'!$D$44</x:f>
        <x:v>14600000</x:v>
      </x:c>
      <x:c r="P60" s="73" t="n">
        <x:f>'Вводные'!$D$44</x:f>
        <x:v>14600000</x:v>
      </x:c>
      <x:c r="Q60" s="73" t="n">
        <x:f>'Вводные'!$D$44</x:f>
        <x:v>14600000</x:v>
      </x:c>
      <x:c r="R60" s="73" t="n">
        <x:f>'Вводные'!$D$44</x:f>
        <x:v>14600000</x:v>
      </x:c>
      <x:c r="S60" s="73" t="n">
        <x:f>'Вводные'!$D$44</x:f>
        <x:v>14600000</x:v>
      </x:c>
      <x:c r="T60" s="73" t="n">
        <x:f>'Вводные'!$D$44</x:f>
        <x:v>14600000</x:v>
      </x:c>
      <x:c r="U60" s="73" t="n">
        <x:f>'Вводные'!$D$44</x:f>
        <x:v>14600000</x:v>
      </x:c>
      <x:c r="V60" s="73" t="n">
        <x:f>'Вводные'!$D$44</x:f>
        <x:v>14600000</x:v>
      </x:c>
      <x:c r="W60" s="73" t="n">
        <x:f>'Вводные'!$D$44</x:f>
        <x:v>14600000</x:v>
      </x:c>
      <x:c r="X60" s="73" t="n">
        <x:f>'Вводные'!$D$44</x:f>
        <x:v>14600000</x:v>
      </x:c>
      <x:c r="Y60" s="73" t="n">
        <x:f>'Вводные'!$D$44</x:f>
        <x:v>14600000</x:v>
      </x:c>
      <x:c r="Z60" s="73" t="n">
        <x:f>'Вводные'!$D$44</x:f>
        <x:v>14600000</x:v>
      </x:c>
      <x:c r="AA60" s="73" t="n">
        <x:f>'Вводные'!$D$44</x:f>
        <x:v>14600000</x:v>
      </x:c>
      <x:c r="AB60" s="73" t="n">
        <x:f>'Вводные'!$D$44</x:f>
        <x:v>14600000</x:v>
      </x:c>
      <x:c r="AC60" s="73" t="n">
        <x:f>'Вводные'!$D$44</x:f>
        <x:v>14600000</x:v>
      </x:c>
      <x:c r="AD60" s="73" t="n">
        <x:f>'Вводные'!$D$44</x:f>
        <x:v>14600000</x:v>
      </x:c>
      <x:c r="AE60" s="73" t="n">
        <x:f>'Вводные'!$D$44</x:f>
        <x:v>14600000</x:v>
      </x:c>
      <x:c r="AF60" s="73" t="n">
        <x:f>'Вводные'!$D$44</x:f>
        <x:v>14600000</x:v>
      </x:c>
      <x:c r="AG60" s="73" t="n">
        <x:f>'Вводные'!$D$44</x:f>
        <x:v>14600000</x:v>
      </x:c>
      <x:c r="AH60" s="73" t="n">
        <x:f>'Вводные'!$D$44</x:f>
        <x:v>14600000</x:v>
      </x:c>
      <x:c r="AI60" s="73" t="n">
        <x:f>'Вводные'!$D$44</x:f>
        <x:v>14600000</x:v>
      </x:c>
      <x:c r="AJ60" s="73" t="n">
        <x:f>'Вводные'!$D$44</x:f>
        <x:v>14600000</x:v>
      </x:c>
      <x:c r="AK60" s="73" t="n">
        <x:f>'Вводные'!$D$44</x:f>
        <x:v>14600000</x:v>
      </x:c>
      <x:c r="AL60" s="73" t="n">
        <x:f>'Вводные'!$D$44</x:f>
        <x:v>14600000</x:v>
      </x:c>
      <x:c r="AM60" s="73" t="n">
        <x:f>'Вводные'!$D$44</x:f>
        <x:v>14600000</x:v>
      </x:c>
    </x:row>
    <x:row r="61" ht="22" customHeight="1">
      <x:c r="A61" s="56"/>
      <x:c r="B61" s="56"/>
      <x:c r="C61" s="56" t="str">
        <x:v>Накопленная прибыль минус изъятия</x:v>
      </x:c>
      <x:c r="D61" s="73" t="n">
        <x:f>-'Вводные'!$D$43+SUM($D30:D30)-SUM($D42:D42)</x:f>
        <x:v>-4035525</x:v>
      </x:c>
      <x:c r="E61" s="73" t="n">
        <x:f>-'Вводные'!$D$43+SUM($D30:E30)-SUM($D42:E42)</x:f>
        <x:v>-5044376.16165884</x:v>
      </x:c>
      <x:c r="F61" s="73" t="n">
        <x:f>-'Вводные'!$D$43+SUM($D30:F30)-SUM($D42:F42)</x:f>
        <x:v>-5282943.885124639</x:v>
      </x:c>
      <x:c r="G61" s="73" t="n">
        <x:f>-'Вводные'!$D$43+SUM($D30:G30)-SUM($D42:G42)</x:f>
        <x:v>-4751208.198964982</x:v>
      </x:c>
      <x:c r="H61" s="73" t="n">
        <x:f>-'Вводные'!$D$43+SUM($D30:H30)-SUM($D42:H42)</x:f>
        <x:v>-4218378.75312239</x:v>
      </x:c>
      <x:c r="I61" s="73" t="n">
        <x:f>-'Вводные'!$D$43+SUM($D30:I30)-SUM($D42:I42)</x:f>
        <x:v>-3684434.8117362065</x:v>
      </x:c>
      <x:c r="J61" s="73" t="n">
        <x:f>-'Вводные'!$D$43+SUM($D30:J30)-SUM($D42:J42)</x:f>
        <x:v>-3149355.245828417</x:v>
      </x:c>
      <x:c r="K61" s="73" t="n">
        <x:f>-'Вводные'!$D$43+SUM($D30:K30)-SUM($D42:K42)</x:f>
        <x:v>-2613118.525850801</x:v>
      </x:c>
      <x:c r="L61" s="73" t="n">
        <x:f>-'Вводные'!$D$43+SUM($D30:L30)-SUM($D42:L42)</x:f>
        <x:v>-2075702.7140907822</x:v>
      </x:c>
      <x:c r="M61" s="73" t="n">
        <x:f>-'Вводные'!$D$43+SUM($D30:M30)-SUM($D42:M42)</x:f>
        <x:v>-1537085.4569333214</x:v>
      </x:c>
      <x:c r="N61" s="73" t="n">
        <x:f>-'Вводные'!$D$43+SUM($D30:N30)-SUM($D42:N42)</x:f>
        <x:v>-997243.976976091</x:v>
      </x:c>
      <x:c r="O61" s="73" t="n">
        <x:f>-'Вводные'!$D$43+SUM($D30:O30)-SUM($D42:O42)</x:f>
        <x:v>-456155.06499517895</x:v>
      </x:c>
      <x:c r="P61" s="73" t="n">
        <x:f>-'Вводные'!$D$43+SUM($D30:P30)-SUM($D42:P42)</x:f>
        <x:v>86204.9282415302</x:v>
      </x:c>
      <x:c r="Q61" s="73" t="n">
        <x:f>-'Вводные'!$D$43+SUM($D30:Q30)-SUM($D42:Q42)</x:f>
        <x:v>629860.100316178</x:v>
      </x:c>
      <x:c r="R61" s="73" t="n">
        <x:f>-'Вводные'!$D$43+SUM($D30:R30)-SUM($D42:R42)</x:f>
        <x:v>1174835.0056609</x:v>
      </x:c>
      <x:c r="S61" s="73" t="n">
        <x:f>-'Вводные'!$D$43+SUM($D30:S30)-SUM($D42:S42)</x:f>
        <x:v>1721154.6642189412</x:v>
      </x:c>
      <x:c r="T61" s="73" t="n">
        <x:f>-'Вводные'!$D$43+SUM($D30:T30)-SUM($D42:T42)</x:f>
        <x:v>2268844.570269971</x:v>
      </x:c>
      <x:c r="U61" s="73" t="n">
        <x:f>-'Вводные'!$D$43+SUM($D30:U30)-SUM($D42:U42)</x:f>
        <x:v>2817930.701422711</x:v>
      </x:c>
      <x:c r="V61" s="73" t="n">
        <x:f>-'Вводные'!$D$43+SUM($D30:V30)-SUM($D42:V42)</x:f>
        <x:v>3368439.527778047</x:v>
      </x:c>
      <x:c r="W61" s="73" t="n">
        <x:f>-'Вводные'!$D$43+SUM($D30:W30)-SUM($D42:W42)</x:f>
        <x:v>3920398.0212658625</x:v>
      </x:c>
      <x:c r="X61" s="73" t="n">
        <x:f>-'Вводные'!$D$43+SUM($D30:X30)-SUM($D42:X42)</x:f>
        <x:v>4473833.665158877</x:v>
      </x:c>
      <x:c r="Y61" s="73" t="n">
        <x:f>-'Вводные'!$D$43+SUM($D30:Y30)-SUM($D42:Y42)</x:f>
        <x:v>5028774.463766856</x:v>
      </x:c>
      <x:c r="Z61" s="73" t="n">
        <x:f>-'Вводные'!$D$43+SUM($D30:Z30)-SUM($D42:Z42)</x:f>
        <x:v>5585248.952314603</x:v>
      </x:c>
      <x:c r="AA61" s="73" t="n">
        <x:f>-'Вводные'!$D$43+SUM($D30:AA30)-SUM($D42:AA42)</x:f>
        <x:v>6143286.207007227</x:v>
      </x:c>
      <x:c r="AB61" s="73" t="n">
        <x:f>-'Вводные'!$D$43+SUM($D30:AB30)-SUM($D42:AB42)</x:f>
        <x:v>6702915.855286226</x:v>
      </x:c>
      <x:c r="AC61" s="73" t="n">
        <x:f>-'Вводные'!$D$43+SUM($D30:AC30)-SUM($D42:AC42)</x:f>
        <x:v>7264168.086280005</x:v>
      </x:c>
      <x:c r="AD61" s="73" t="n">
        <x:f>-'Вводные'!$D$43+SUM($D30:AD30)-SUM($D42:AD42)</x:f>
        <x:v>7827073.661452534</x:v>
      </x:c>
      <x:c r="AE61" s="73" t="n">
        <x:f>-'Вводные'!$D$43+SUM($D30:AE30)-SUM($D42:AE42)</x:f>
        <x:v>8391663.925453868</x:v>
      </x:c>
      <x:c r="AF61" s="73" t="n">
        <x:f>-'Вводные'!$D$43+SUM($D30:AF30)-SUM($D42:AF42)</x:f>
        <x:v>8957970.817176387</x:v>
      </x:c>
      <x:c r="AG61" s="73" t="n">
        <x:f>-'Вводные'!$D$43+SUM($D30:AG30)-SUM($D42:AG42)</x:f>
        <x:v>9526026.881020637</x:v>
      </x:c>
      <x:c r="AH61" s="73" t="n">
        <x:f>-'Вводные'!$D$43+SUM($D30:AH30)-SUM($D42:AH42)</x:f>
        <x:v>10095865.278374761</x:v>
      </x:c>
      <x:c r="AI61" s="73" t="n">
        <x:f>-'Вводные'!$D$43+SUM($D30:AI30)-SUM($D42:AI42)</x:f>
        <x:v>10667519.799311548</x:v>
      </x:c>
      <x:c r="AJ61" s="73" t="n">
        <x:f>-'Вводные'!$D$43+SUM($D30:AJ30)-SUM($D42:AJ42)</x:f>
        <x:v>11241024.874507256</x:v>
      </x:c>
      <x:c r="AK61" s="73" t="n">
        <x:f>-'Вводные'!$D$43+SUM($D30:AK30)-SUM($D42:AK42)</x:f>
        <x:v>11816415.587386373</x:v>
      </x:c>
      <x:c r="AL61" s="73" t="n">
        <x:f>-'Вводные'!$D$43+SUM($D30:AL30)-SUM($D42:AL42)</x:f>
        <x:v>12393727.68649665</x:v>
      </x:c>
      <x:c r="AM61" s="73" t="n">
        <x:f>-'Вводные'!$D$43+SUM($D30:AM30)-SUM($D42:AM42)</x:f>
        <x:v>12972997.598118719</x:v>
      </x:c>
    </x:row>
    <x:row r="62" ht="22" customHeight="1">
      <x:c r="A62" s="56"/>
      <x:c r="B62" s="56"/>
      <x:c r="C62" s="75" t="str">
        <x:v>Обязательства и капитал</x:v>
      </x:c>
      <x:c r="D62" s="76" t="n">
        <x:f>SUM(D58:D61)</x:f>
        <x:v>16635942.86771908</x:v>
      </x:c>
      <x:c r="E62" s="76" t="n">
        <x:f>SUM(E58:E61)</x:f>
        <x:v>15747925.735438159</x:v>
      </x:c>
      <x:c r="F62" s="76" t="n">
        <x:f>SUM(F58:F61)</x:f>
        <x:v>15666938.603157237</x:v>
      </x:c>
      <x:c r="G62" s="76" t="n">
        <x:f>SUM(G58:G61)</x:f>
        <x:v>16392981.470876317</x:v>
      </x:c>
      <x:c r="H62" s="76" t="n">
        <x:f>SUM(H58:H61)</x:f>
        <x:v>17119024.338595398</x:v>
      </x:c>
      <x:c r="I62" s="76" t="n">
        <x:f>SUM(I58:I61)</x:f>
        <x:v>17845067.206314474</x:v>
      </x:c>
      <x:c r="J62" s="76" t="n">
        <x:f>SUM(J58:J61)</x:f>
        <x:v>18571110.074033555</x:v>
      </x:c>
      <x:c r="K62" s="76" t="n">
        <x:f>SUM(K58:K61)</x:f>
        <x:v>18024552.941752635</x:v>
      </x:c>
      <x:c r="L62" s="76" t="n">
        <x:f>SUM(L58:L61)</x:f>
        <x:v>18750595.809471715</x:v>
      </x:c>
      <x:c r="M62" s="76" t="n">
        <x:f>SUM(M58:M61)</x:f>
        <x:v>19476638.677190796</x:v>
      </x:c>
      <x:c r="N62" s="76" t="n">
        <x:f>SUM(N58:N61)</x:f>
        <x:v>20202681.544909872</x:v>
      </x:c>
      <x:c r="O62" s="76" t="n">
        <x:f>SUM(O58:O61)</x:f>
        <x:v>20928724.412628956</x:v>
      </x:c>
      <x:c r="P62" s="76" t="n">
        <x:f>SUM(P58:P61)</x:f>
        <x:v>21654767.28034803</x:v>
      </x:c>
      <x:c r="Q62" s="76" t="n">
        <x:f>SUM(Q58:Q61)</x:f>
        <x:v>20868810.148067113</x:v>
      </x:c>
      <x:c r="R62" s="76" t="n">
        <x:f>SUM(R58:R61)</x:f>
        <x:v>21594853.01578619</x:v>
      </x:c>
      <x:c r="S62" s="76" t="n">
        <x:f>SUM(S58:S61)</x:f>
        <x:v>22320895.88350527</x:v>
      </x:c>
      <x:c r="T62" s="76" t="n">
        <x:f>SUM(T58:T61)</x:f>
        <x:v>23046938.75122435</x:v>
      </x:c>
      <x:c r="U62" s="76" t="n">
        <x:f>SUM(U58:U61)</x:f>
        <x:v>23772981.618943427</x:v>
      </x:c>
      <x:c r="V62" s="76" t="n">
        <x:f>SUM(V58:V61)</x:f>
        <x:v>24499024.486662507</x:v>
      </x:c>
      <x:c r="W62" s="76" t="n">
        <x:f>SUM(W58:W61)</x:f>
        <x:v>23713067.354381584</x:v>
      </x:c>
      <x:c r="X62" s="76" t="n">
        <x:f>SUM(X58:X61)</x:f>
        <x:v>24439110.222100668</x:v>
      </x:c>
      <x:c r="Y62" s="76" t="n">
        <x:f>SUM(Y58:Y61)</x:f>
        <x:v>25165153.089819744</x:v>
      </x:c>
      <x:c r="Z62" s="76" t="n">
        <x:f>SUM(Z58:Z61)</x:f>
        <x:v>25891195.957538825</x:v>
      </x:c>
      <x:c r="AA62" s="76" t="n">
        <x:f>SUM(AA58:AA61)</x:f>
        <x:v>26617238.825257905</x:v>
      </x:c>
      <x:c r="AB62" s="76" t="n">
        <x:f>SUM(AB58:AB61)</x:f>
        <x:v>27343281.692976985</x:v>
      </x:c>
      <x:c r="AC62" s="76" t="n">
        <x:f>SUM(AC58:AC61)</x:f>
        <x:v>26557324.560696065</x:v>
      </x:c>
      <x:c r="AD62" s="76" t="n">
        <x:f>SUM(AD58:AD61)</x:f>
        <x:v>27283367.428415142</x:v>
      </x:c>
      <x:c r="AE62" s="76" t="n">
        <x:f>SUM(AE58:AE61)</x:f>
        <x:v>28009410.296134222</x:v>
      </x:c>
      <x:c r="AF62" s="76" t="n">
        <x:f>SUM(AF58:AF61)</x:f>
        <x:v>28735453.163853303</x:v>
      </x:c>
      <x:c r="AG62" s="76" t="n">
        <x:f>SUM(AG58:AG61)</x:f>
        <x:v>29461496.03157238</x:v>
      </x:c>
      <x:c r="AH62" s="76" t="n">
        <x:f>SUM(AH58:AH61)</x:f>
        <x:v>30187538.899291463</x:v>
      </x:c>
      <x:c r="AI62" s="76" t="n">
        <x:f>SUM(AI58:AI61)</x:f>
        <x:v>29401581.767010543</x:v>
      </x:c>
      <x:c r="AJ62" s="76" t="n">
        <x:f>SUM(AJ58:AJ61)</x:f>
        <x:v>30127624.634729624</x:v>
      </x:c>
      <x:c r="AK62" s="76" t="n">
        <x:f>SUM(AK58:AK61)</x:f>
        <x:v>30853667.502448704</x:v>
      </x:c>
      <x:c r="AL62" s="76" t="n">
        <x:f>SUM(AL58:AL61)</x:f>
        <x:v>31579710.370167784</x:v>
      </x:c>
      <x:c r="AM62" s="76" t="n">
        <x:f>SUM(AM58:AM61)</x:f>
        <x:v>32305753.23788686</x:v>
      </x:c>
    </x:row>
    <x:row r="63" ht="22" customHeight="1">
      <x:c r="A63" s="56"/>
      <x:c r="B63" s="56"/>
      <x:c r="C63" s="56" t="str">
        <x:v>Разница баланса</x:v>
      </x:c>
      <x:c r="D63" s="78" t="n">
        <x:f>D57-D62</x:f>
        <x:v>0</x:v>
      </x:c>
      <x:c r="E63" s="78" t="n">
        <x:f>E57-E62</x:f>
        <x:v>0</x:v>
      </x:c>
      <x:c r="F63" s="78" t="n">
        <x:f>F57-F62</x:f>
        <x:v>0</x:v>
      </x:c>
      <x:c r="G63" s="78" t="n">
        <x:f>G57-G62</x:f>
        <x:v>0</x:v>
      </x:c>
      <x:c r="H63" s="78" t="n">
        <x:f>H57-H62</x:f>
        <x:v>0</x:v>
      </x:c>
      <x:c r="I63" s="78" t="n">
        <x:f>I57-I62</x:f>
        <x:v>0</x:v>
      </x:c>
      <x:c r="J63" s="78" t="n">
        <x:f>J57-J62</x:f>
        <x:v>0</x:v>
      </x:c>
      <x:c r="K63" s="78" t="n">
        <x:f>K57-K62</x:f>
        <x:v>0</x:v>
      </x:c>
      <x:c r="L63" s="78" t="n">
        <x:f>L57-L62</x:f>
        <x:v>0</x:v>
      </x:c>
      <x:c r="M63" s="78" t="n">
        <x:f>M57-M62</x:f>
        <x:v>0</x:v>
      </x:c>
      <x:c r="N63" s="78" t="n">
        <x:f>N57-N62</x:f>
        <x:v>0</x:v>
      </x:c>
      <x:c r="O63" s="78" t="n">
        <x:f>O57-O62</x:f>
        <x:v>-3.725290298461914e-9</x:v>
      </x:c>
      <x:c r="P63" s="78" t="n">
        <x:f>P57-P62</x:f>
        <x:v>3.725290298461914e-9</x:v>
      </x:c>
      <x:c r="Q63" s="78" t="n">
        <x:f>Q57-Q62</x:f>
        <x:v>0</x:v>
      </x:c>
      <x:c r="R63" s="78" t="n">
        <x:f>R57-R62</x:f>
        <x:v>3.725290298461914e-9</x:v>
      </x:c>
      <x:c r="S63" s="78" t="n">
        <x:f>S57-S62</x:f>
        <x:v>3.725290298461914e-9</x:v>
      </x:c>
      <x:c r="T63" s="78" t="n">
        <x:f>T57-T62</x:f>
        <x:v>3.725290298461914e-9</x:v>
      </x:c>
      <x:c r="U63" s="78" t="n">
        <x:f>U57-U62</x:f>
        <x:v>3.725290298461914e-9</x:v>
      </x:c>
      <x:c r="V63" s="78" t="n">
        <x:f>V57-V62</x:f>
        <x:v>3.725290298461914e-9</x:v>
      </x:c>
      <x:c r="W63" s="78" t="n">
        <x:f>W57-W62</x:f>
        <x:v>7.450580596923828e-9</x:v>
      </x:c>
      <x:c r="X63" s="78" t="n">
        <x:f>X57-X62</x:f>
        <x:v>3.725290298461914e-9</x:v>
      </x:c>
      <x:c r="Y63" s="78" t="n">
        <x:f>Y57-Y62</x:f>
        <x:v>7.450580596923828e-9</x:v>
      </x:c>
      <x:c r="Z63" s="78" t="n">
        <x:f>Z57-Z62</x:f>
        <x:v>3.725290298461914e-9</x:v>
      </x:c>
      <x:c r="AA63" s="78" t="n">
        <x:f>AA57-AA62</x:f>
        <x:v>7.450580596923828e-9</x:v>
      </x:c>
      <x:c r="AB63" s="78" t="n">
        <x:f>AB57-AB62</x:f>
        <x:v>3.725290298461914e-9</x:v>
      </x:c>
      <x:c r="AC63" s="78" t="n">
        <x:f>AC57-AC62</x:f>
        <x:v>3.725290298461914e-9</x:v>
      </x:c>
      <x:c r="AD63" s="78" t="n">
        <x:f>AD57-AD62</x:f>
        <x:v>7.450580596923828e-9</x:v>
      </x:c>
      <x:c r="AE63" s="78" t="n">
        <x:f>AE57-AE62</x:f>
        <x:v>7.450580596923828e-9</x:v>
      </x:c>
      <x:c r="AF63" s="78" t="n">
        <x:f>AF57-AF62</x:f>
        <x:v>7.450580596923828e-9</x:v>
      </x:c>
      <x:c r="AG63" s="78" t="n">
        <x:f>AG57-AG62</x:f>
        <x:v>1.1175870895385742e-8</x:v>
      </x:c>
      <x:c r="AH63" s="78" t="n">
        <x:f>AH57-AH62</x:f>
        <x:v>7.450580596923828e-9</x:v>
      </x:c>
      <x:c r="AI63" s="78" t="n">
        <x:f>AI57-AI62</x:f>
        <x:v>7.450580596923828e-9</x:v>
      </x:c>
      <x:c r="AJ63" s="78" t="n">
        <x:f>AJ57-AJ62</x:f>
        <x:v>7.450580596923828e-9</x:v>
      </x:c>
      <x:c r="AK63" s="78" t="n">
        <x:f>AK57-AK62</x:f>
        <x:v>7.450580596923828e-9</x:v>
      </x:c>
      <x:c r="AL63" s="78" t="n">
        <x:f>AL57-AL62</x:f>
        <x:v>7.450580596923828e-9</x:v>
      </x:c>
      <x:c r="AM63" s="78" t="n">
        <x:f>AM57-AM62</x:f>
        <x:v>1.1175870895385742e-8</x:v>
      </x:c>
    </x:row>
    <x:row r="64" ht="22" customHeight="1">
      <x:c r="A64" s="56"/>
      <x:c r="B64" s="56"/>
      <x:c r="C64" s="56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63"/>
      <x:c r="Q64" s="63"/>
      <x:c r="R64" s="63"/>
      <x:c r="S64" s="63"/>
      <x:c r="T64" s="63"/>
      <x:c r="U64" s="63"/>
      <x:c r="V64" s="63"/>
      <x:c r="W64" s="63"/>
      <x:c r="X64" s="63"/>
      <x:c r="Y64" s="63"/>
      <x:c r="Z64" s="63"/>
      <x:c r="AA64" s="63"/>
      <x:c r="AB64" s="63"/>
      <x:c r="AC64" s="63"/>
      <x:c r="AD64" s="63"/>
      <x:c r="AE64" s="63"/>
      <x:c r="AF64" s="63"/>
      <x:c r="AG64" s="63"/>
      <x:c r="AH64" s="63"/>
      <x:c r="AI64" s="63"/>
      <x:c r="AJ64" s="63"/>
      <x:c r="AK64" s="63"/>
      <x:c r="AL64" s="63"/>
      <x:c r="AM64" s="63"/>
    </x:row>
    <x:row r="65" ht="22" customHeight="1">
      <x:c r="A65" s="56"/>
      <x:c r="B65" s="56"/>
      <x:c r="C65" s="70" t="str">
        <x:v>Показатели</x:v>
      </x:c>
      <x:c r="D65" s="71"/>
      <x:c r="E65" s="71"/>
      <x:c r="F65" s="71"/>
      <x:c r="G65" s="71"/>
      <x:c r="H65" s="71"/>
      <x:c r="I65" s="71"/>
      <x:c r="J65" s="71"/>
      <x:c r="K65" s="71"/>
      <x:c r="L65" s="71"/>
      <x:c r="M65" s="71"/>
      <x:c r="N65" s="71"/>
      <x:c r="O65" s="71"/>
      <x:c r="P65" s="71"/>
      <x:c r="Q65" s="71"/>
      <x:c r="R65" s="71"/>
      <x:c r="S65" s="71"/>
      <x:c r="T65" s="71"/>
      <x:c r="U65" s="71"/>
      <x:c r="V65" s="71"/>
      <x:c r="W65" s="71"/>
      <x:c r="X65" s="71"/>
      <x:c r="Y65" s="71"/>
      <x:c r="Z65" s="71"/>
      <x:c r="AA65" s="71"/>
      <x:c r="AB65" s="71"/>
      <x:c r="AC65" s="71"/>
      <x:c r="AD65" s="71"/>
      <x:c r="AE65" s="71"/>
      <x:c r="AF65" s="71"/>
      <x:c r="AG65" s="71"/>
      <x:c r="AH65" s="71"/>
      <x:c r="AI65" s="71"/>
      <x:c r="AJ65" s="71"/>
      <x:c r="AK65" s="71"/>
      <x:c r="AL65" s="71"/>
      <x:c r="AM65" s="71"/>
    </x:row>
    <x:row r="66" ht="22" customHeight="1">
      <x:c r="A66" s="56"/>
      <x:c r="B66" s="56"/>
      <x:c r="C66" s="56" t="str">
        <x:v>DSCR</x:v>
      </x:c>
      <x:c r="D66" s="79" t="n">
        <x:f>IF('Кредит'!D11=0,"n.a.",(D25-D29)/'Кредит'!D11)</x:f>
        <x:v>-10.231478390859506</x:v>
      </x:c>
      <x:c r="E66" s="79" t="n">
        <x:f>IF('Кредит'!E11=0,"n.a.",(E25-E29)/'Кредит'!E11)</x:f>
        <x:v>-4.136713687689148</x:v>
      </x:c>
      <x:c r="F66" s="79" t="n">
        <x:f>IF('Кредит'!F11=0,"n.a.",(F25-F29)/'Кредит'!F11)</x:f>
        <x:v>0.4343598396886211</x:v>
      </x:c>
      <x:c r="G66" s="79" t="n">
        <x:f>IF('Кредит'!G11=0,"n.a.",(G25-G29)/'Кредит'!G11)</x:f>
        <x:v>5.00543336706639</x:v>
      </x:c>
      <x:c r="H66" s="79" t="n">
        <x:f>IF('Кредит'!H11=0,"n.a.",(H25-H29)/'Кредит'!H11)</x:f>
        <x:v>5.00543336706639</x:v>
      </x:c>
      <x:c r="I66" s="79" t="n">
        <x:f>IF('Кредит'!I11=0,"n.a.",(I25-I29)/'Кредит'!I11)</x:f>
        <x:v>5.00543336706639</x:v>
      </x:c>
      <x:c r="J66" s="79" t="n">
        <x:f>IF('Кредит'!J11=0,"n.a.",(J25-J29)/'Кредит'!J11)</x:f>
        <x:v>5.00543336706639</x:v>
      </x:c>
      <x:c r="K66" s="79" t="n">
        <x:f>IF('Кредит'!K11=0,"n.a.",(K25-K29)/'Кредит'!K11)</x:f>
        <x:v>5.00543336706639</x:v>
      </x:c>
      <x:c r="L66" s="79" t="n">
        <x:f>IF('Кредит'!L11=0,"n.a.",(L25-L29)/'Кредит'!L11)</x:f>
        <x:v>5.00543336706639</x:v>
      </x:c>
      <x:c r="M66" s="79" t="n">
        <x:f>IF('Кредит'!M11=0,"n.a.",(M25-M29)/'Кредит'!M11)</x:f>
        <x:v>5.00543336706639</x:v>
      </x:c>
      <x:c r="N66" s="79" t="n">
        <x:f>IF('Кредит'!N11=0,"n.a.",(N25-N29)/'Кредит'!N11)</x:f>
        <x:v>5.00543336706639</x:v>
      </x:c>
      <x:c r="O66" s="79" t="n">
        <x:f>IF('Кредит'!O11=0,"n.a.",(O25-O29)/'Кредит'!O11)</x:f>
        <x:v>5.00543336706639</x:v>
      </x:c>
      <x:c r="P66" s="79" t="n">
        <x:f>IF('Кредит'!P11=0,"n.a.",(P25-P29)/'Кредит'!P11)</x:f>
        <x:v>5.00543336706639</x:v>
      </x:c>
      <x:c r="Q66" s="79" t="n">
        <x:f>IF('Кредит'!Q11=0,"n.a.",(Q25-Q29)/'Кредит'!Q11)</x:f>
        <x:v>5.00543336706639</x:v>
      </x:c>
      <x:c r="R66" s="79" t="n">
        <x:f>IF('Кредит'!R11=0,"n.a.",(R25-R29)/'Кредит'!R11)</x:f>
        <x:v>5.00543336706639</x:v>
      </x:c>
      <x:c r="S66" s="79" t="n">
        <x:f>IF('Кредит'!S11=0,"n.a.",(S25-S29)/'Кредит'!S11)</x:f>
        <x:v>5.00543336706639</x:v>
      </x:c>
      <x:c r="T66" s="79" t="n">
        <x:f>IF('Кредит'!T11=0,"n.a.",(T25-T29)/'Кредит'!T11)</x:f>
        <x:v>5.00543336706639</x:v>
      </x:c>
      <x:c r="U66" s="79" t="n">
        <x:f>IF('Кредит'!U11=0,"n.a.",(U25-U29)/'Кредит'!U11)</x:f>
        <x:v>5.00543336706639</x:v>
      </x:c>
      <x:c r="V66" s="79" t="n">
        <x:f>IF('Кредит'!V11=0,"n.a.",(V25-V29)/'Кредит'!V11)</x:f>
        <x:v>5.00543336706639</x:v>
      </x:c>
      <x:c r="W66" s="79" t="n">
        <x:f>IF('Кредит'!W11=0,"n.a.",(W25-W29)/'Кредит'!W11)</x:f>
        <x:v>5.00543336706639</x:v>
      </x:c>
      <x:c r="X66" s="79" t="n">
        <x:f>IF('Кредит'!X11=0,"n.a.",(X25-X29)/'Кредит'!X11)</x:f>
        <x:v>5.00543336706639</x:v>
      </x:c>
      <x:c r="Y66" s="79" t="n">
        <x:f>IF('Кредит'!Y11=0,"n.a.",(Y25-Y29)/'Кредит'!Y11)</x:f>
        <x:v>5.00543336706639</x:v>
      </x:c>
      <x:c r="Z66" s="79" t="n">
        <x:f>IF('Кредит'!Z11=0,"n.a.",(Z25-Z29)/'Кредит'!Z11)</x:f>
        <x:v>5.00543336706639</x:v>
      </x:c>
      <x:c r="AA66" s="79" t="n">
        <x:f>IF('Кредит'!AA11=0,"n.a.",(AA25-AA29)/'Кредит'!AA11)</x:f>
        <x:v>5.00543336706639</x:v>
      </x:c>
      <x:c r="AB66" s="79" t="n">
        <x:f>IF('Кредит'!AB11=0,"n.a.",(AB25-AB29)/'Кредит'!AB11)</x:f>
        <x:v>5.00543336706639</x:v>
      </x:c>
      <x:c r="AC66" s="79" t="n">
        <x:f>IF('Кредит'!AC11=0,"n.a.",(AC25-AC29)/'Кредит'!AC11)</x:f>
        <x:v>5.00543336706639</x:v>
      </x:c>
      <x:c r="AD66" s="79" t="n">
        <x:f>IF('Кредит'!AD11=0,"n.a.",(AD25-AD29)/'Кредит'!AD11)</x:f>
        <x:v>5.00543336706639</x:v>
      </x:c>
      <x:c r="AE66" s="79" t="n">
        <x:f>IF('Кредит'!AE11=0,"n.a.",(AE25-AE29)/'Кредит'!AE11)</x:f>
        <x:v>5.00543336706639</x:v>
      </x:c>
      <x:c r="AF66" s="79" t="n">
        <x:f>IF('Кредит'!AF11=0,"n.a.",(AF25-AF29)/'Кредит'!AF11)</x:f>
        <x:v>5.00543336706639</x:v>
      </x:c>
      <x:c r="AG66" s="79" t="n">
        <x:f>IF('Кредит'!AG11=0,"n.a.",(AG25-AG29)/'Кредит'!AG11)</x:f>
        <x:v>5.00543336706639</x:v>
      </x:c>
      <x:c r="AH66" s="79" t="n">
        <x:f>IF('Кредит'!AH11=0,"n.a.",(AH25-AH29)/'Кредит'!AH11)</x:f>
        <x:v>5.00543336706639</x:v>
      </x:c>
      <x:c r="AI66" s="79" t="n">
        <x:f>IF('Кредит'!AI11=0,"n.a.",(AI25-AI29)/'Кредит'!AI11)</x:f>
        <x:v>5.00543336706639</x:v>
      </x:c>
      <x:c r="AJ66" s="79" t="n">
        <x:f>IF('Кредит'!AJ11=0,"n.a.",(AJ25-AJ29)/'Кредит'!AJ11)</x:f>
        <x:v>5.00543336706639</x:v>
      </x:c>
      <x:c r="AK66" s="79" t="n">
        <x:f>IF('Кредит'!AK11=0,"n.a.",(AK25-AK29)/'Кредит'!AK11)</x:f>
        <x:v>5.00543336706639</x:v>
      </x:c>
      <x:c r="AL66" s="79" t="n">
        <x:f>IF('Кредит'!AL11=0,"n.a.",(AL25-AL29)/'Кредит'!AL11)</x:f>
        <x:v>5.00543336706639</x:v>
      </x:c>
      <x:c r="AM66" s="79" t="n">
        <x:f>IF('Кредит'!AM11=0,"n.a.",(AM25-AM29)/'Кредит'!AM11)</x:f>
        <x:v>5.00543336706639</x:v>
      </x:c>
    </x:row>
    <x:row r="67" ht="22" customHeight="1">
      <x:c r="A67" s="56"/>
      <x:c r="B67" s="56"/>
      <x:c r="C67" s="56" t="str">
        <x:v>Порог гостей в день с долгом</x:v>
      </x:c>
      <x:c r="D67" s="73" t="n">
        <x:f>ROUNDUP((SUM(D15:D23)+'Кредит'!D11)/(D10*(D9-'Вводные'!$D$11-D9*SUM('Вводные'!$D$26:$D$27))),0)</x:f>
        <x:v>61</x:v>
      </x:c>
      <x:c r="E67" s="73" t="n">
        <x:f>ROUNDUP((SUM(E15:E23)+'Кредит'!E11)/(E10*(E9-'Вводные'!$D$11-E9*SUM('Вводные'!$D$26:$D$27))),0)</x:f>
        <x:v>61</x:v>
      </x:c>
      <x:c r="F67" s="73" t="n">
        <x:f>ROUNDUP((SUM(F15:F23)+'Кредит'!F11)/(F10*(F9-'Вводные'!$D$11-F9*SUM('Вводные'!$D$26:$D$27))),0)</x:f>
        <x:v>61</x:v>
      </x:c>
      <x:c r="G67" s="73" t="n">
        <x:f>ROUNDUP((SUM(G15:G23)+'Кредит'!G11)/(G10*(G9-'Вводные'!$D$11-G9*SUM('Вводные'!$D$26:$D$27))),0)</x:f>
        <x:v>61</x:v>
      </x:c>
      <x:c r="H67" s="73" t="n">
        <x:f>ROUNDUP((SUM(H15:H23)+'Кредит'!H11)/(H10*(H9-'Вводные'!$D$11-H9*SUM('Вводные'!$D$26:$D$27))),0)</x:f>
        <x:v>61</x:v>
      </x:c>
      <x:c r="I67" s="73" t="n">
        <x:f>ROUNDUP((SUM(I15:I23)+'Кредит'!I11)/(I10*(I9-'Вводные'!$D$11-I9*SUM('Вводные'!$D$26:$D$27))),0)</x:f>
        <x:v>61</x:v>
      </x:c>
      <x:c r="J67" s="73" t="n">
        <x:f>ROUNDUP((SUM(J15:J23)+'Кредит'!J11)/(J10*(J9-'Вводные'!$D$11-J9*SUM('Вводные'!$D$26:$D$27))),0)</x:f>
        <x:v>61</x:v>
      </x:c>
      <x:c r="K67" s="73" t="n">
        <x:f>ROUNDUP((SUM(K15:K23)+'Кредит'!K11)/(K10*(K9-'Вводные'!$D$11-K9*SUM('Вводные'!$D$26:$D$27))),0)</x:f>
        <x:v>61</x:v>
      </x:c>
      <x:c r="L67" s="73" t="n">
        <x:f>ROUNDUP((SUM(L15:L23)+'Кредит'!L11)/(L10*(L9-'Вводные'!$D$11-L9*SUM('Вводные'!$D$26:$D$27))),0)</x:f>
        <x:v>61</x:v>
      </x:c>
      <x:c r="M67" s="73" t="n">
        <x:f>ROUNDUP((SUM(M15:M23)+'Кредит'!M11)/(M10*(M9-'Вводные'!$D$11-M9*SUM('Вводные'!$D$26:$D$27))),0)</x:f>
        <x:v>61</x:v>
      </x:c>
      <x:c r="N67" s="73" t="n">
        <x:f>ROUNDUP((SUM(N15:N23)+'Кредит'!N11)/(N10*(N9-'Вводные'!$D$11-N9*SUM('Вводные'!$D$26:$D$27))),0)</x:f>
        <x:v>61</x:v>
      </x:c>
      <x:c r="O67" s="73" t="n">
        <x:f>ROUNDUP((SUM(O15:O23)+'Кредит'!O11)/(O10*(O9-'Вводные'!$D$11-O9*SUM('Вводные'!$D$26:$D$27))),0)</x:f>
        <x:v>61</x:v>
      </x:c>
      <x:c r="P67" s="73" t="n">
        <x:f>ROUNDUP((SUM(P15:P23)+'Кредит'!P11)/(P10*(P9-'Вводные'!$D$11-P9*SUM('Вводные'!$D$26:$D$27))),0)</x:f>
        <x:v>61</x:v>
      </x:c>
      <x:c r="Q67" s="73" t="n">
        <x:f>ROUNDUP((SUM(Q15:Q23)+'Кредит'!Q11)/(Q10*(Q9-'Вводные'!$D$11-Q9*SUM('Вводные'!$D$26:$D$27))),0)</x:f>
        <x:v>61</x:v>
      </x:c>
      <x:c r="R67" s="73" t="n">
        <x:f>ROUNDUP((SUM(R15:R23)+'Кредит'!R11)/(R10*(R9-'Вводные'!$D$11-R9*SUM('Вводные'!$D$26:$D$27))),0)</x:f>
        <x:v>61</x:v>
      </x:c>
      <x:c r="S67" s="73" t="n">
        <x:f>ROUNDUP((SUM(S15:S23)+'Кредит'!S11)/(S10*(S9-'Вводные'!$D$11-S9*SUM('Вводные'!$D$26:$D$27))),0)</x:f>
        <x:v>61</x:v>
      </x:c>
      <x:c r="T67" s="73" t="n">
        <x:f>ROUNDUP((SUM(T15:T23)+'Кредит'!T11)/(T10*(T9-'Вводные'!$D$11-T9*SUM('Вводные'!$D$26:$D$27))),0)</x:f>
        <x:v>61</x:v>
      </x:c>
      <x:c r="U67" s="73" t="n">
        <x:f>ROUNDUP((SUM(U15:U23)+'Кредит'!U11)/(U10*(U9-'Вводные'!$D$11-U9*SUM('Вводные'!$D$26:$D$27))),0)</x:f>
        <x:v>61</x:v>
      </x:c>
      <x:c r="V67" s="73" t="n">
        <x:f>ROUNDUP((SUM(V15:V23)+'Кредит'!V11)/(V10*(V9-'Вводные'!$D$11-V9*SUM('Вводные'!$D$26:$D$27))),0)</x:f>
        <x:v>61</x:v>
      </x:c>
      <x:c r="W67" s="73" t="n">
        <x:f>ROUNDUP((SUM(W15:W23)+'Кредит'!W11)/(W10*(W9-'Вводные'!$D$11-W9*SUM('Вводные'!$D$26:$D$27))),0)</x:f>
        <x:v>61</x:v>
      </x:c>
      <x:c r="X67" s="73" t="n">
        <x:f>ROUNDUP((SUM(X15:X23)+'Кредит'!X11)/(X10*(X9-'Вводные'!$D$11-X9*SUM('Вводные'!$D$26:$D$27))),0)</x:f>
        <x:v>61</x:v>
      </x:c>
      <x:c r="Y67" s="73" t="n">
        <x:f>ROUNDUP((SUM(Y15:Y23)+'Кредит'!Y11)/(Y10*(Y9-'Вводные'!$D$11-Y9*SUM('Вводные'!$D$26:$D$27))),0)</x:f>
        <x:v>61</x:v>
      </x:c>
      <x:c r="Z67" s="73" t="n">
        <x:f>ROUNDUP((SUM(Z15:Z23)+'Кредит'!Z11)/(Z10*(Z9-'Вводные'!$D$11-Z9*SUM('Вводные'!$D$26:$D$27))),0)</x:f>
        <x:v>61</x:v>
      </x:c>
      <x:c r="AA67" s="73" t="n">
        <x:f>ROUNDUP((SUM(AA15:AA23)+'Кредит'!AA11)/(AA10*(AA9-'Вводные'!$D$11-AA9*SUM('Вводные'!$D$26:$D$27))),0)</x:f>
        <x:v>61</x:v>
      </x:c>
      <x:c r="AB67" s="73" t="n">
        <x:f>ROUNDUP((SUM(AB15:AB23)+'Кредит'!AB11)/(AB10*(AB9-'Вводные'!$D$11-AB9*SUM('Вводные'!$D$26:$D$27))),0)</x:f>
        <x:v>61</x:v>
      </x:c>
      <x:c r="AC67" s="73" t="n">
        <x:f>ROUNDUP((SUM(AC15:AC23)+'Кредит'!AC11)/(AC10*(AC9-'Вводные'!$D$11-AC9*SUM('Вводные'!$D$26:$D$27))),0)</x:f>
        <x:v>61</x:v>
      </x:c>
      <x:c r="AD67" s="73" t="n">
        <x:f>ROUNDUP((SUM(AD15:AD23)+'Кредит'!AD11)/(AD10*(AD9-'Вводные'!$D$11-AD9*SUM('Вводные'!$D$26:$D$27))),0)</x:f>
        <x:v>61</x:v>
      </x:c>
      <x:c r="AE67" s="73" t="n">
        <x:f>ROUNDUP((SUM(AE15:AE23)+'Кредит'!AE11)/(AE10*(AE9-'Вводные'!$D$11-AE9*SUM('Вводные'!$D$26:$D$27))),0)</x:f>
        <x:v>61</x:v>
      </x:c>
      <x:c r="AF67" s="73" t="n">
        <x:f>ROUNDUP((SUM(AF15:AF23)+'Кредит'!AF11)/(AF10*(AF9-'Вводные'!$D$11-AF9*SUM('Вводные'!$D$26:$D$27))),0)</x:f>
        <x:v>61</x:v>
      </x:c>
      <x:c r="AG67" s="73" t="n">
        <x:f>ROUNDUP((SUM(AG15:AG23)+'Кредит'!AG11)/(AG10*(AG9-'Вводные'!$D$11-AG9*SUM('Вводные'!$D$26:$D$27))),0)</x:f>
        <x:v>61</x:v>
      </x:c>
      <x:c r="AH67" s="73" t="n">
        <x:f>ROUNDUP((SUM(AH15:AH23)+'Кредит'!AH11)/(AH10*(AH9-'Вводные'!$D$11-AH9*SUM('Вводные'!$D$26:$D$27))),0)</x:f>
        <x:v>61</x:v>
      </x:c>
      <x:c r="AI67" s="73" t="n">
        <x:f>ROUNDUP((SUM(AI15:AI23)+'Кредит'!AI11)/(AI10*(AI9-'Вводные'!$D$11-AI9*SUM('Вводные'!$D$26:$D$27))),0)</x:f>
        <x:v>61</x:v>
      </x:c>
      <x:c r="AJ67" s="73" t="n">
        <x:f>ROUNDUP((SUM(AJ15:AJ23)+'Кредит'!AJ11)/(AJ10*(AJ9-'Вводные'!$D$11-AJ9*SUM('Вводные'!$D$26:$D$27))),0)</x:f>
        <x:v>61</x:v>
      </x:c>
      <x:c r="AK67" s="73" t="n">
        <x:f>ROUNDUP((SUM(AK15:AK23)+'Кредит'!AK11)/(AK10*(AK9-'Вводные'!$D$11-AK9*SUM('Вводные'!$D$26:$D$27))),0)</x:f>
        <x:v>61</x:v>
      </x:c>
      <x:c r="AL67" s="73" t="n">
        <x:f>ROUNDUP((SUM(AL15:AL23)+'Кредит'!AL11)/(AL10*(AL9-'Вводные'!$D$11-AL9*SUM('Вводные'!$D$26:$D$27))),0)</x:f>
        <x:v>61</x:v>
      </x:c>
      <x:c r="AM67" s="73" t="n">
        <x:f>ROUNDUP((SUM(AM15:AM23)+'Кредит'!AM11)/(AM10*(AM9-'Вводные'!$D$11-AM9*SUM('Вводные'!$D$26:$D$27))),0)</x:f>
        <x:v>61</x:v>
      </x:c>
    </x:row>
    <x:row r="68" ht="22" customHeight="1">
      <x:c r="A68" s="56"/>
      <x:c r="B68" s="56"/>
      <x:c r="C68" s="56" t="str">
        <x:v>Гостей на место за день</x:v>
      </x:c>
      <x:c r="D68" s="80" t="n">
        <x:f>D8/'Вводные'!$D$16</x:f>
        <x:v>0.875</x:v>
      </x:c>
      <x:c r="E68" s="80" t="n">
        <x:f>E8/'Вводные'!$D$16</x:f>
        <x:v>1.225</x:v>
      </x:c>
      <x:c r="F68" s="80" t="n">
        <x:f>F8/'Вводные'!$D$16</x:f>
        <x:v>1.4875</x:v>
      </x:c>
      <x:c r="G68" s="80" t="n">
        <x:f>G8/'Вводные'!$D$16</x:f>
        <x:v>1.75</x:v>
      </x:c>
      <x:c r="H68" s="80" t="n">
        <x:f>H8/'Вводные'!$D$16</x:f>
        <x:v>1.75</x:v>
      </x:c>
      <x:c r="I68" s="80" t="n">
        <x:f>I8/'Вводные'!$D$16</x:f>
        <x:v>1.75</x:v>
      </x:c>
      <x:c r="J68" s="80" t="n">
        <x:f>J8/'Вводные'!$D$16</x:f>
        <x:v>1.75</x:v>
      </x:c>
      <x:c r="K68" s="80" t="n">
        <x:f>K8/'Вводные'!$D$16</x:f>
        <x:v>1.75</x:v>
      </x:c>
      <x:c r="L68" s="80" t="n">
        <x:f>L8/'Вводные'!$D$16</x:f>
        <x:v>1.75</x:v>
      </x:c>
      <x:c r="M68" s="80" t="n">
        <x:f>M8/'Вводные'!$D$16</x:f>
        <x:v>1.75</x:v>
      </x:c>
      <x:c r="N68" s="80" t="n">
        <x:f>N8/'Вводные'!$D$16</x:f>
        <x:v>1.75</x:v>
      </x:c>
      <x:c r="O68" s="80" t="n">
        <x:f>O8/'Вводные'!$D$16</x:f>
        <x:v>1.75</x:v>
      </x:c>
      <x:c r="P68" s="80" t="n">
        <x:f>P8/'Вводные'!$D$16</x:f>
        <x:v>1.75</x:v>
      </x:c>
      <x:c r="Q68" s="80" t="n">
        <x:f>Q8/'Вводные'!$D$16</x:f>
        <x:v>1.75</x:v>
      </x:c>
      <x:c r="R68" s="80" t="n">
        <x:f>R8/'Вводные'!$D$16</x:f>
        <x:v>1.75</x:v>
      </x:c>
      <x:c r="S68" s="80" t="n">
        <x:f>S8/'Вводные'!$D$16</x:f>
        <x:v>1.75</x:v>
      </x:c>
      <x:c r="T68" s="80" t="n">
        <x:f>T8/'Вводные'!$D$16</x:f>
        <x:v>1.75</x:v>
      </x:c>
      <x:c r="U68" s="80" t="n">
        <x:f>U8/'Вводные'!$D$16</x:f>
        <x:v>1.75</x:v>
      </x:c>
      <x:c r="V68" s="80" t="n">
        <x:f>V8/'Вводные'!$D$16</x:f>
        <x:v>1.75</x:v>
      </x:c>
      <x:c r="W68" s="80" t="n">
        <x:f>W8/'Вводные'!$D$16</x:f>
        <x:v>1.75</x:v>
      </x:c>
      <x:c r="X68" s="80" t="n">
        <x:f>X8/'Вводные'!$D$16</x:f>
        <x:v>1.75</x:v>
      </x:c>
      <x:c r="Y68" s="80" t="n">
        <x:f>Y8/'Вводные'!$D$16</x:f>
        <x:v>1.75</x:v>
      </x:c>
      <x:c r="Z68" s="80" t="n">
        <x:f>Z8/'Вводные'!$D$16</x:f>
        <x:v>1.75</x:v>
      </x:c>
      <x:c r="AA68" s="80" t="n">
        <x:f>AA8/'Вводные'!$D$16</x:f>
        <x:v>1.75</x:v>
      </x:c>
      <x:c r="AB68" s="80" t="n">
        <x:f>AB8/'Вводные'!$D$16</x:f>
        <x:v>1.75</x:v>
      </x:c>
      <x:c r="AC68" s="80" t="n">
        <x:f>AC8/'Вводные'!$D$16</x:f>
        <x:v>1.75</x:v>
      </x:c>
      <x:c r="AD68" s="80" t="n">
        <x:f>AD8/'Вводные'!$D$16</x:f>
        <x:v>1.75</x:v>
      </x:c>
      <x:c r="AE68" s="80" t="n">
        <x:f>AE8/'Вводные'!$D$16</x:f>
        <x:v>1.75</x:v>
      </x:c>
      <x:c r="AF68" s="80" t="n">
        <x:f>AF8/'Вводные'!$D$16</x:f>
        <x:v>1.75</x:v>
      </x:c>
      <x:c r="AG68" s="80" t="n">
        <x:f>AG8/'Вводные'!$D$16</x:f>
        <x:v>1.75</x:v>
      </x:c>
      <x:c r="AH68" s="80" t="n">
        <x:f>AH8/'Вводные'!$D$16</x:f>
        <x:v>1.75</x:v>
      </x:c>
      <x:c r="AI68" s="80" t="n">
        <x:f>AI8/'Вводные'!$D$16</x:f>
        <x:v>1.75</x:v>
      </x:c>
      <x:c r="AJ68" s="80" t="n">
        <x:f>AJ8/'Вводные'!$D$16</x:f>
        <x:v>1.75</x:v>
      </x:c>
      <x:c r="AK68" s="80" t="n">
        <x:f>AK8/'Вводные'!$D$16</x:f>
        <x:v>1.75</x:v>
      </x:c>
      <x:c r="AL68" s="80" t="n">
        <x:f>AL8/'Вводные'!$D$16</x:f>
        <x:v>1.75</x:v>
      </x:c>
      <x:c r="AM68" s="80" t="n">
        <x:f>AM8/'Вводные'!$D$16</x:f>
        <x:v>1.75</x:v>
      </x:c>
    </x:row>
    <x:row r="69" ht="22" customHeight="1">
      <x:c r="A69" s="56"/>
      <x:c r="B69" s="56"/>
      <x:c r="C69" s="56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63"/>
      <x:c r="Q69" s="63"/>
      <x:c r="R69" s="63"/>
      <x:c r="S69" s="63"/>
      <x:c r="T69" s="63"/>
      <x:c r="U69" s="63"/>
      <x:c r="V69" s="63"/>
      <x:c r="W69" s="63"/>
      <x:c r="X69" s="63"/>
      <x:c r="Y69" s="63"/>
      <x:c r="Z69" s="63"/>
      <x:c r="AA69" s="63"/>
      <x:c r="AB69" s="63"/>
      <x:c r="AC69" s="63"/>
      <x:c r="AD69" s="63"/>
      <x:c r="AE69" s="63"/>
      <x:c r="AF69" s="63"/>
      <x:c r="AG69" s="63"/>
      <x:c r="AH69" s="63"/>
      <x:c r="AI69" s="63"/>
      <x:c r="AJ69" s="63"/>
      <x:c r="AK69" s="63"/>
      <x:c r="AL69" s="63"/>
      <x:c r="AM69" s="63"/>
    </x:row>
    <x:row r="70" ht="22" customHeight="1">
      <x:c r="A70" s="56"/>
      <x:c r="B70" s="56"/>
      <x:c r="C70" s="56" t="str">
        <x:v>Месяц возврата своего вклада</x:v>
      </x:c>
      <x:c r="D70" s="73" t="n">
        <x:f>IF(D49&gt;='Вводные'!$D$44,D$6,999)</x:f>
        <x:v>999</x:v>
      </x:c>
      <x:c r="E70" s="73" t="n">
        <x:f>IF(E49&gt;='Вводные'!$D$44,E$6,999)</x:f>
        <x:v>999</x:v>
      </x:c>
      <x:c r="F70" s="73" t="n">
        <x:f>IF(F49&gt;='Вводные'!$D$44,F$6,999)</x:f>
        <x:v>999</x:v>
      </x:c>
      <x:c r="G70" s="73" t="n">
        <x:f>IF(G49&gt;='Вводные'!$D$44,G$6,999)</x:f>
        <x:v>999</x:v>
      </x:c>
      <x:c r="H70" s="73" t="n">
        <x:f>IF(H49&gt;='Вводные'!$D$44,H$6,999)</x:f>
        <x:v>999</x:v>
      </x:c>
      <x:c r="I70" s="73" t="n">
        <x:f>IF(I49&gt;='Вводные'!$D$44,I$6,999)</x:f>
        <x:v>999</x:v>
      </x:c>
      <x:c r="J70" s="73" t="n">
        <x:f>IF(J49&gt;='Вводные'!$D$44,J$6,999)</x:f>
        <x:v>999</x:v>
      </x:c>
      <x:c r="K70" s="73" t="n">
        <x:f>IF(K49&gt;='Вводные'!$D$44,K$6,999)</x:f>
        <x:v>999</x:v>
      </x:c>
      <x:c r="L70" s="73" t="n">
        <x:f>IF(L49&gt;='Вводные'!$D$44,L$6,999)</x:f>
        <x:v>999</x:v>
      </x:c>
      <x:c r="M70" s="73" t="n">
        <x:f>IF(M49&gt;='Вводные'!$D$44,M$6,999)</x:f>
        <x:v>999</x:v>
      </x:c>
      <x:c r="N70" s="73" t="n">
        <x:f>IF(N49&gt;='Вводные'!$D$44,N$6,999)</x:f>
        <x:v>999</x:v>
      </x:c>
      <x:c r="O70" s="73" t="n">
        <x:f>IF(O49&gt;='Вводные'!$D$44,O$6,999)</x:f>
        <x:v>999</x:v>
      </x:c>
      <x:c r="P70" s="73" t="n">
        <x:f>IF(P49&gt;='Вводные'!$D$44,P$6,999)</x:f>
        <x:v>999</x:v>
      </x:c>
      <x:c r="Q70" s="73" t="n">
        <x:f>IF(Q49&gt;='Вводные'!$D$44,Q$6,999)</x:f>
        <x:v>999</x:v>
      </x:c>
      <x:c r="R70" s="73" t="n">
        <x:f>IF(R49&gt;='Вводные'!$D$44,R$6,999)</x:f>
        <x:v>999</x:v>
      </x:c>
      <x:c r="S70" s="73" t="n">
        <x:f>IF(S49&gt;='Вводные'!$D$44,S$6,999)</x:f>
        <x:v>999</x:v>
      </x:c>
      <x:c r="T70" s="73" t="n">
        <x:f>IF(T49&gt;='Вводные'!$D$44,T$6,999)</x:f>
        <x:v>999</x:v>
      </x:c>
      <x:c r="U70" s="73" t="n">
        <x:f>IF(U49&gt;='Вводные'!$D$44,U$6,999)</x:f>
        <x:v>999</x:v>
      </x:c>
      <x:c r="V70" s="73" t="n">
        <x:f>IF(V49&gt;='Вводные'!$D$44,V$6,999)</x:f>
        <x:v>999</x:v>
      </x:c>
      <x:c r="W70" s="73" t="n">
        <x:f>IF(W49&gt;='Вводные'!$D$44,W$6,999)</x:f>
        <x:v>999</x:v>
      </x:c>
      <x:c r="X70" s="73" t="n">
        <x:f>IF(X49&gt;='Вводные'!$D$44,X$6,999)</x:f>
        <x:v>999</x:v>
      </x:c>
      <x:c r="Y70" s="73" t="n">
        <x:f>IF(Y49&gt;='Вводные'!$D$44,Y$6,999)</x:f>
        <x:v>999</x:v>
      </x:c>
      <x:c r="Z70" s="73" t="n">
        <x:f>IF(Z49&gt;='Вводные'!$D$44,Z$6,999)</x:f>
        <x:v>999</x:v>
      </x:c>
      <x:c r="AA70" s="73" t="n">
        <x:f>IF(AA49&gt;='Вводные'!$D$44,AA$6,999)</x:f>
        <x:v>999</x:v>
      </x:c>
      <x:c r="AB70" s="73" t="n">
        <x:f>IF(AB49&gt;='Вводные'!$D$44,AB$6,999)</x:f>
        <x:v>999</x:v>
      </x:c>
      <x:c r="AC70" s="73" t="n">
        <x:f>IF(AC49&gt;='Вводные'!$D$44,AC$6,999)</x:f>
        <x:v>999</x:v>
      </x:c>
      <x:c r="AD70" s="73" t="n">
        <x:f>IF(AD49&gt;='Вводные'!$D$44,AD$6,999)</x:f>
        <x:v>999</x:v>
      </x:c>
      <x:c r="AE70" s="73" t="n">
        <x:f>IF(AE49&gt;='Вводные'!$D$44,AE$6,999)</x:f>
        <x:v>999</x:v>
      </x:c>
      <x:c r="AF70" s="73" t="n">
        <x:f>IF(AF49&gt;='Вводные'!$D$44,AF$6,999)</x:f>
        <x:v>29</x:v>
      </x:c>
      <x:c r="AG70" s="73" t="n">
        <x:f>IF(AG49&gt;='Вводные'!$D$44,AG$6,999)</x:f>
        <x:v>30</x:v>
      </x:c>
      <x:c r="AH70" s="73" t="n">
        <x:f>IF(AH49&gt;='Вводные'!$D$44,AH$6,999)</x:f>
        <x:v>31</x:v>
      </x:c>
      <x:c r="AI70" s="73" t="n">
        <x:f>IF(AI49&gt;='Вводные'!$D$44,AI$6,999)</x:f>
        <x:v>32</x:v>
      </x:c>
      <x:c r="AJ70" s="73" t="n">
        <x:f>IF(AJ49&gt;='Вводные'!$D$44,AJ$6,999)</x:f>
        <x:v>33</x:v>
      </x:c>
      <x:c r="AK70" s="73" t="n">
        <x:f>IF(AK49&gt;='Вводные'!$D$44,AK$6,999)</x:f>
        <x:v>34</x:v>
      </x:c>
      <x:c r="AL70" s="73" t="n">
        <x:f>IF(AL49&gt;='Вводные'!$D$44,AL$6,999)</x:f>
        <x:v>35</x:v>
      </x:c>
      <x:c r="AM70" s="73" t="n">
        <x:f>IF(AM49&gt;='Вводные'!$D$44,AM$6,999)</x:f>
        <x:v>36</x:v>
      </x:c>
    </x:row>
    <x:row r="71" ht="22" customHeight="1">
      <x:c r="A71" s="56"/>
      <x:c r="B71" s="56"/>
      <x:c r="C71" s="56" t="str">
        <x:v>Месяц возврата вложений проекта</x:v>
      </x:c>
      <x:c r="D71" s="73" t="n">
        <x:f>IF(D50&gt;='Вводные'!$D$57,D$6,999)</x:f>
        <x:v>999</x:v>
      </x:c>
      <x:c r="E71" s="73" t="n">
        <x:f>IF(E50&gt;='Вводные'!$D$57,E$6,999)</x:f>
        <x:v>999</x:v>
      </x:c>
      <x:c r="F71" s="73" t="n">
        <x:f>IF(F50&gt;='Вводные'!$D$57,F$6,999)</x:f>
        <x:v>999</x:v>
      </x:c>
      <x:c r="G71" s="73" t="n">
        <x:f>IF(G50&gt;='Вводные'!$D$57,G$6,999)</x:f>
        <x:v>999</x:v>
      </x:c>
      <x:c r="H71" s="73" t="n">
        <x:f>IF(H50&gt;='Вводные'!$D$57,H$6,999)</x:f>
        <x:v>999</x:v>
      </x:c>
      <x:c r="I71" s="73" t="n">
        <x:f>IF(I50&gt;='Вводные'!$D$57,I$6,999)</x:f>
        <x:v>999</x:v>
      </x:c>
      <x:c r="J71" s="73" t="n">
        <x:f>IF(J50&gt;='Вводные'!$D$57,J$6,999)</x:f>
        <x:v>999</x:v>
      </x:c>
      <x:c r="K71" s="73" t="n">
        <x:f>IF(K50&gt;='Вводные'!$D$57,K$6,999)</x:f>
        <x:v>999</x:v>
      </x:c>
      <x:c r="L71" s="73" t="n">
        <x:f>IF(L50&gt;='Вводные'!$D$57,L$6,999)</x:f>
        <x:v>999</x:v>
      </x:c>
      <x:c r="M71" s="73" t="n">
        <x:f>IF(M50&gt;='Вводные'!$D$57,M$6,999)</x:f>
        <x:v>999</x:v>
      </x:c>
      <x:c r="N71" s="73" t="n">
        <x:f>IF(N50&gt;='Вводные'!$D$57,N$6,999)</x:f>
        <x:v>999</x:v>
      </x:c>
      <x:c r="O71" s="73" t="n">
        <x:f>IF(O50&gt;='Вводные'!$D$57,O$6,999)</x:f>
        <x:v>999</x:v>
      </x:c>
      <x:c r="P71" s="73" t="n">
        <x:f>IF(P50&gt;='Вводные'!$D$57,P$6,999)</x:f>
        <x:v>999</x:v>
      </x:c>
      <x:c r="Q71" s="73" t="n">
        <x:f>IF(Q50&gt;='Вводные'!$D$57,Q$6,999)</x:f>
        <x:v>999</x:v>
      </x:c>
      <x:c r="R71" s="73" t="n">
        <x:f>IF(R50&gt;='Вводные'!$D$57,R$6,999)</x:f>
        <x:v>999</x:v>
      </x:c>
      <x:c r="S71" s="73" t="n">
        <x:f>IF(S50&gt;='Вводные'!$D$57,S$6,999)</x:f>
        <x:v>999</x:v>
      </x:c>
      <x:c r="T71" s="73" t="n">
        <x:f>IF(T50&gt;='Вводные'!$D$57,T$6,999)</x:f>
        <x:v>999</x:v>
      </x:c>
      <x:c r="U71" s="73" t="n">
        <x:f>IF(U50&gt;='Вводные'!$D$57,U$6,999)</x:f>
        <x:v>999</x:v>
      </x:c>
      <x:c r="V71" s="73" t="n">
        <x:f>IF(V50&gt;='Вводные'!$D$57,V$6,999)</x:f>
        <x:v>999</x:v>
      </x:c>
      <x:c r="W71" s="73" t="n">
        <x:f>IF(W50&gt;='Вводные'!$D$57,W$6,999)</x:f>
        <x:v>999</x:v>
      </x:c>
      <x:c r="X71" s="73" t="n">
        <x:f>IF(X50&gt;='Вводные'!$D$57,X$6,999)</x:f>
        <x:v>999</x:v>
      </x:c>
      <x:c r="Y71" s="73" t="n">
        <x:f>IF(Y50&gt;='Вводные'!$D$57,Y$6,999)</x:f>
        <x:v>999</x:v>
      </x:c>
      <x:c r="Z71" s="73" t="n">
        <x:f>IF(Z50&gt;='Вводные'!$D$57,Z$6,999)</x:f>
        <x:v>999</x:v>
      </x:c>
      <x:c r="AA71" s="73" t="n">
        <x:f>IF(AA50&gt;='Вводные'!$D$57,AA$6,999)</x:f>
        <x:v>999</x:v>
      </x:c>
      <x:c r="AB71" s="73" t="n">
        <x:f>IF(AB50&gt;='Вводные'!$D$57,AB$6,999)</x:f>
        <x:v>999</x:v>
      </x:c>
      <x:c r="AC71" s="73" t="n">
        <x:f>IF(AC50&gt;='Вводные'!$D$57,AC$6,999)</x:f>
        <x:v>999</x:v>
      </x:c>
      <x:c r="AD71" s="73" t="n">
        <x:f>IF(AD50&gt;='Вводные'!$D$57,AD$6,999)</x:f>
        <x:v>999</x:v>
      </x:c>
      <x:c r="AE71" s="73" t="n">
        <x:f>IF(AE50&gt;='Вводные'!$D$57,AE$6,999)</x:f>
        <x:v>999</x:v>
      </x:c>
      <x:c r="AF71" s="73" t="n">
        <x:f>IF(AF50&gt;='Вводные'!$D$57,AF$6,999)</x:f>
        <x:v>999</x:v>
      </x:c>
      <x:c r="AG71" s="73" t="n">
        <x:f>IF(AG50&gt;='Вводные'!$D$57,AG$6,999)</x:f>
        <x:v>999</x:v>
      </x:c>
      <x:c r="AH71" s="73" t="n">
        <x:f>IF(AH50&gt;='Вводные'!$D$57,AH$6,999)</x:f>
        <x:v>31</x:v>
      </x:c>
      <x:c r="AI71" s="73" t="n">
        <x:f>IF(AI50&gt;='Вводные'!$D$57,AI$6,999)</x:f>
        <x:v>32</x:v>
      </x:c>
      <x:c r="AJ71" s="73" t="n">
        <x:f>IF(AJ50&gt;='Вводные'!$D$57,AJ$6,999)</x:f>
        <x:v>33</x:v>
      </x:c>
      <x:c r="AK71" s="73" t="n">
        <x:f>IF(AK50&gt;='Вводные'!$D$57,AK$6,999)</x:f>
        <x:v>34</x:v>
      </x:c>
      <x:c r="AL71" s="73" t="n">
        <x:f>IF(AL50&gt;='Вводные'!$D$57,AL$6,999)</x:f>
        <x:v>35</x:v>
      </x:c>
      <x:c r="AM71" s="73" t="n">
        <x:f>IF(AM50&gt;='Вводные'!$D$57,AM$6,999)</x:f>
        <x:v>36</x:v>
      </x:c>
    </x:row>
    <x:row r="72" ht="22" customHeight="1">
      <x:c r="A72" s="56"/>
      <x:c r="B72" s="56"/>
      <x:c r="C72" s="56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63"/>
      <x:c r="Q72" s="63"/>
      <x:c r="R72" s="63"/>
      <x:c r="S72" s="63"/>
      <x:c r="T72" s="63"/>
      <x:c r="U72" s="63"/>
      <x:c r="V72" s="63"/>
      <x:c r="W72" s="63"/>
      <x:c r="X72" s="63"/>
      <x:c r="Y72" s="63"/>
      <x:c r="Z72" s="63"/>
      <x:c r="AA72" s="63"/>
      <x:c r="AB72" s="63"/>
      <x:c r="AC72" s="63"/>
      <x:c r="AD72" s="63"/>
      <x:c r="AE72" s="63"/>
      <x:c r="AF72" s="63"/>
      <x:c r="AG72" s="63"/>
      <x:c r="AH72" s="63"/>
      <x:c r="AI72" s="63"/>
      <x:c r="AJ72" s="63"/>
      <x:c r="AK72" s="63"/>
      <x:c r="AL72" s="63"/>
      <x:c r="AM72" s="6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5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  <x:col min="40" max="40" width="16" hidden="0" customWidth="1"/>
    <x:col min="41" max="41" width="16" hidden="0" customWidth="1"/>
    <x:col min="42" max="42" width="16" hidden="0" customWidth="1"/>
    <x:col min="43" max="43" width="16" hidden="0" customWidth="1"/>
    <x:col min="44" max="44" width="16" hidden="0" customWidth="1"/>
    <x:col min="45" max="45" width="16" hidden="0" customWidth="1"/>
    <x:col min="46" max="46" width="16" hidden="0" customWidth="1"/>
    <x:col min="47" max="47" width="16" hidden="0" customWidth="1"/>
    <x:col min="48" max="48" width="16" hidden="0" customWidth="1"/>
    <x:col min="49" max="49" width="16" hidden="0" customWidth="1"/>
    <x:col min="50" max="50" width="16" hidden="0" customWidth="1"/>
    <x:col min="51" max="51" width="16" hidden="0" customWidth="1"/>
    <x:col min="52" max="52" width="16" hidden="0" customWidth="1"/>
    <x:col min="53" max="53" width="16" hidden="0" customWidth="1"/>
    <x:col min="54" max="54" width="16" hidden="0" customWidth="1"/>
    <x:col min="55" max="55" width="16" hidden="0" customWidth="1"/>
    <x:col min="56" max="56" width="16" hidden="0" customWidth="1"/>
    <x:col min="57" max="57" width="16" hidden="0" customWidth="1"/>
    <x:col min="58" max="58" width="16" hidden="0" customWidth="1"/>
    <x:col min="59" max="59" width="16" hidden="0" customWidth="1"/>
    <x:col min="60" max="60" width="16" hidden="0" customWidth="1"/>
    <x:col min="61" max="61" width="16" hidden="0" customWidth="1"/>
    <x:col min="62" max="62" width="16" hidden="0" customWidth="1"/>
    <x:col min="63" max="63" width="16" hidden="0" customWidth="1"/>
  </x:cols>
  <x:sheetData>
    <x:row r="1" ht="22" customHeight="1">
      <x:c r="A1" s="56"/>
      <x:c r="B1" s="56"/>
      <x:c r="C1" s="56"/>
      <x:c r="D1" s="56"/>
      <x:c r="E1" s="56"/>
      <x:c r="F1" s="56"/>
      <x:c r="G1" s="56"/>
      <x:c r="H1" s="56"/>
      <x:c r="I1" s="56"/>
      <x:c r="J1" s="56"/>
      <x:c r="K1" s="56"/>
      <x:c r="L1" s="56"/>
      <x:c r="M1" s="56"/>
      <x:c r="N1" s="56"/>
      <x:c r="O1" s="56"/>
      <x:c r="P1" s="56"/>
      <x:c r="Q1" s="56"/>
      <x:c r="R1" s="56"/>
      <x:c r="S1" s="56"/>
      <x:c r="T1" s="56"/>
      <x:c r="U1" s="56"/>
      <x:c r="V1" s="56"/>
      <x:c r="W1" s="56"/>
      <x:c r="X1" s="56"/>
      <x:c r="Y1" s="56"/>
      <x:c r="Z1" s="56"/>
      <x:c r="AA1" s="56"/>
      <x:c r="AB1" s="56"/>
      <x:c r="AC1" s="56"/>
      <x:c r="AD1" s="56"/>
      <x:c r="AE1" s="56"/>
      <x:c r="AF1" s="56"/>
      <x:c r="AG1" s="56"/>
      <x:c r="AH1" s="56"/>
      <x:c r="AI1" s="56"/>
      <x:c r="AJ1" s="56"/>
      <x:c r="AK1" s="56"/>
      <x:c r="AL1" s="56"/>
      <x:c r="AM1" s="56"/>
      <x:c r="AN1" s="56"/>
      <x:c r="AO1" s="56"/>
      <x:c r="AP1" s="56"/>
      <x:c r="AQ1" s="56"/>
      <x:c r="AR1" s="56"/>
      <x:c r="AS1" s="56"/>
      <x:c r="AT1" s="56"/>
      <x:c r="AU1" s="56"/>
      <x:c r="AV1" s="56"/>
      <x:c r="AW1" s="56"/>
      <x:c r="AX1" s="56"/>
      <x:c r="AY1" s="56"/>
      <x:c r="AZ1" s="56"/>
      <x:c r="BA1" s="56"/>
      <x:c r="BB1" s="56"/>
      <x:c r="BC1" s="56"/>
      <x:c r="BD1" s="56"/>
      <x:c r="BE1" s="56"/>
      <x:c r="BF1" s="56"/>
      <x:c r="BG1" s="56"/>
      <x:c r="BH1" s="56"/>
      <x:c r="BI1" s="56"/>
      <x:c r="BJ1" s="56"/>
      <x:c r="BK1" s="56"/>
    </x:row>
    <x:row r="2" ht="22" customHeight="1">
      <x:c r="A2" s="56"/>
      <x:c r="B2" s="56"/>
      <x:c r="C2" s="57" t="str">
        <x:v>Аннуитет и остаток долга</x:v>
      </x:c>
      <x:c r="D2" s="56"/>
      <x:c r="E2" s="56"/>
      <x:c r="F2" s="56"/>
      <x:c r="G2" s="56"/>
      <x:c r="H2" s="56"/>
      <x:c r="I2" s="56"/>
      <x:c r="J2" s="56"/>
      <x:c r="K2" s="56"/>
      <x:c r="L2" s="56"/>
      <x:c r="M2" s="56"/>
      <x:c r="N2" s="56"/>
      <x:c r="O2" s="56"/>
      <x:c r="P2" s="56"/>
      <x:c r="Q2" s="56"/>
      <x:c r="R2" s="56"/>
      <x:c r="S2" s="56"/>
      <x:c r="T2" s="56"/>
      <x:c r="U2" s="56"/>
      <x:c r="V2" s="56"/>
      <x:c r="W2" s="56"/>
      <x:c r="X2" s="56"/>
      <x:c r="Y2" s="56"/>
      <x:c r="Z2" s="56"/>
      <x:c r="AA2" s="56"/>
      <x:c r="AB2" s="56"/>
      <x:c r="AC2" s="56"/>
      <x:c r="AD2" s="56"/>
      <x:c r="AE2" s="56"/>
      <x:c r="AF2" s="56"/>
      <x:c r="AG2" s="56"/>
      <x:c r="AH2" s="56"/>
      <x:c r="AI2" s="56"/>
      <x:c r="AJ2" s="56"/>
      <x:c r="AK2" s="56"/>
      <x:c r="AL2" s="56"/>
      <x:c r="AM2" s="56"/>
      <x:c r="AN2" s="56"/>
      <x:c r="AO2" s="56"/>
      <x:c r="AP2" s="56"/>
      <x:c r="AQ2" s="56"/>
      <x:c r="AR2" s="56"/>
      <x:c r="AS2" s="56"/>
      <x:c r="AT2" s="56"/>
      <x:c r="AU2" s="56"/>
      <x:c r="AV2" s="56"/>
      <x:c r="AW2" s="56"/>
      <x:c r="AX2" s="56"/>
      <x:c r="AY2" s="56"/>
      <x:c r="AZ2" s="56"/>
      <x:c r="BA2" s="56"/>
      <x:c r="BB2" s="56"/>
      <x:c r="BC2" s="56"/>
      <x:c r="BD2" s="56"/>
      <x:c r="BE2" s="56"/>
      <x:c r="BF2" s="56"/>
      <x:c r="BG2" s="56"/>
      <x:c r="BH2" s="56"/>
      <x:c r="BI2" s="56"/>
      <x:c r="BJ2" s="56"/>
      <x:c r="BK2" s="56"/>
    </x:row>
    <x:row r="3" ht="22" customHeight="1">
      <x:c r="A3" s="56"/>
      <x:c r="B3" s="56"/>
      <x:c r="C3" s="58"/>
      <x:c r="D3" s="58"/>
      <x:c r="E3" s="58"/>
      <x:c r="F3" s="58"/>
      <x:c r="G3" s="58"/>
      <x:c r="H3" s="58"/>
      <x:c r="I3" s="58"/>
      <x:c r="J3" s="58"/>
      <x:c r="K3" s="58"/>
      <x:c r="L3" s="58"/>
      <x:c r="M3" s="58"/>
      <x:c r="N3" s="58"/>
      <x:c r="O3" s="58"/>
      <x:c r="P3" s="58"/>
      <x:c r="Q3" s="58"/>
      <x:c r="R3" s="58"/>
      <x:c r="S3" s="58"/>
      <x:c r="T3" s="58"/>
      <x:c r="U3" s="58"/>
      <x:c r="V3" s="58"/>
      <x:c r="W3" s="58"/>
      <x:c r="X3" s="58"/>
      <x:c r="Y3" s="58"/>
      <x:c r="Z3" s="58"/>
      <x:c r="AA3" s="58"/>
      <x:c r="AB3" s="58"/>
      <x:c r="AC3" s="58"/>
      <x:c r="AD3" s="58"/>
      <x:c r="AE3" s="58"/>
      <x:c r="AF3" s="58"/>
      <x:c r="AG3" s="58"/>
      <x:c r="AH3" s="58"/>
      <x:c r="AI3" s="58"/>
      <x:c r="AJ3" s="58"/>
      <x:c r="AK3" s="58"/>
      <x:c r="AL3" s="58"/>
      <x:c r="AM3" s="58"/>
      <x:c r="AN3" s="58"/>
      <x:c r="AO3" s="58"/>
      <x:c r="AP3" s="58"/>
      <x:c r="AQ3" s="58"/>
      <x:c r="AR3" s="58"/>
      <x:c r="AS3" s="58"/>
      <x:c r="AT3" s="58"/>
      <x:c r="AU3" s="58"/>
      <x:c r="AV3" s="58"/>
      <x:c r="AW3" s="58"/>
      <x:c r="AX3" s="58"/>
      <x:c r="AY3" s="58"/>
      <x:c r="AZ3" s="58"/>
      <x:c r="BA3" s="58"/>
      <x:c r="BB3" s="58"/>
      <x:c r="BC3" s="58"/>
      <x:c r="BD3" s="58"/>
      <x:c r="BE3" s="58"/>
      <x:c r="BF3" s="58"/>
      <x:c r="BG3" s="58"/>
      <x:c r="BH3" s="58"/>
      <x:c r="BI3" s="58"/>
      <x:c r="BJ3" s="58"/>
      <x:c r="BK3" s="58"/>
    </x:row>
    <x:row r="4" ht="22" customHeight="1">
      <x:c r="A4" s="56"/>
      <x:c r="B4" s="56"/>
      <x:c r="C4" s="56" t="str">
        <x:v>Сценарий</x:v>
      </x:c>
      <x:c r="D4" s="59" t="str">
        <x:f>'Вводные'!D5</x:f>
        <x:v>База</x:v>
      </x:c>
      <x:c r="E4" s="60"/>
      <x:c r="F4" s="61"/>
      <x:c r="G4" s="56"/>
      <x:c r="H4" s="56"/>
      <x:c r="I4" s="56"/>
      <x:c r="J4" s="56"/>
      <x:c r="K4" s="56"/>
      <x:c r="L4" s="56"/>
      <x:c r="M4" s="56"/>
      <x:c r="N4" s="56"/>
      <x:c r="O4" s="56"/>
      <x:c r="P4" s="56"/>
      <x:c r="Q4" s="56"/>
      <x:c r="R4" s="56"/>
      <x:c r="S4" s="56"/>
      <x:c r="T4" s="56"/>
      <x:c r="U4" s="56"/>
      <x:c r="V4" s="56"/>
      <x:c r="W4" s="56"/>
      <x:c r="X4" s="56"/>
      <x:c r="Y4" s="56"/>
      <x:c r="Z4" s="56"/>
      <x:c r="AA4" s="56"/>
      <x:c r="AB4" s="56"/>
      <x:c r="AC4" s="56"/>
      <x:c r="AD4" s="56"/>
      <x:c r="AE4" s="56"/>
      <x:c r="AF4" s="56"/>
      <x:c r="AG4" s="56"/>
      <x:c r="AH4" s="56"/>
      <x:c r="AI4" s="56"/>
      <x:c r="AJ4" s="56"/>
      <x:c r="AK4" s="56"/>
      <x:c r="AL4" s="56"/>
      <x:c r="AM4" s="56"/>
      <x:c r="AN4" s="56"/>
      <x:c r="AO4" s="56"/>
      <x:c r="AP4" s="56"/>
      <x:c r="AQ4" s="56"/>
      <x:c r="AR4" s="56"/>
      <x:c r="AS4" s="56"/>
      <x:c r="AT4" s="56"/>
      <x:c r="AU4" s="56"/>
      <x:c r="AV4" s="56"/>
      <x:c r="AW4" s="56"/>
      <x:c r="AX4" s="56"/>
      <x:c r="AY4" s="56"/>
      <x:c r="AZ4" s="56"/>
      <x:c r="BA4" s="56"/>
      <x:c r="BB4" s="56"/>
      <x:c r="BC4" s="56"/>
      <x:c r="BD4" s="56"/>
      <x:c r="BE4" s="56"/>
      <x:c r="BF4" s="56"/>
      <x:c r="BG4" s="56"/>
      <x:c r="BH4" s="56"/>
      <x:c r="BI4" s="56"/>
      <x:c r="BJ4" s="56"/>
      <x:c r="BK4" s="56"/>
    </x:row>
    <x:row r="5" ht="22" customHeight="1">
      <x:c r="A5" s="56"/>
      <x:c r="B5" s="56"/>
      <x:c r="C5" s="56"/>
      <x:c r="D5" s="56"/>
      <x:c r="E5" s="56"/>
      <x:c r="F5" s="56"/>
      <x:c r="G5" s="56"/>
      <x:c r="H5" s="56"/>
      <x:c r="I5" s="56"/>
      <x:c r="J5" s="56"/>
      <x:c r="K5" s="56"/>
      <x:c r="L5" s="56"/>
      <x:c r="M5" s="56"/>
      <x:c r="N5" s="56"/>
      <x:c r="O5" s="56"/>
      <x:c r="P5" s="56"/>
      <x:c r="Q5" s="56"/>
      <x:c r="R5" s="56"/>
      <x:c r="S5" s="56"/>
      <x:c r="T5" s="56"/>
      <x:c r="U5" s="56"/>
      <x:c r="V5" s="56"/>
      <x:c r="W5" s="56"/>
      <x:c r="X5" s="56"/>
      <x:c r="Y5" s="56"/>
      <x:c r="Z5" s="56"/>
      <x:c r="AA5" s="56"/>
      <x:c r="AB5" s="56"/>
      <x:c r="AC5" s="56"/>
      <x:c r="AD5" s="56"/>
      <x:c r="AE5" s="56"/>
      <x:c r="AF5" s="56"/>
      <x:c r="AG5" s="56"/>
      <x:c r="AH5" s="56"/>
      <x:c r="AI5" s="56"/>
      <x:c r="AJ5" s="56"/>
      <x:c r="AK5" s="56"/>
      <x:c r="AL5" s="56"/>
      <x:c r="AM5" s="56"/>
      <x:c r="AN5" s="56"/>
      <x:c r="AO5" s="56"/>
      <x:c r="AP5" s="56"/>
      <x:c r="AQ5" s="56"/>
      <x:c r="AR5" s="56"/>
      <x:c r="AS5" s="56"/>
      <x:c r="AT5" s="56"/>
      <x:c r="AU5" s="56"/>
      <x:c r="AV5" s="56"/>
      <x:c r="AW5" s="56"/>
      <x:c r="AX5" s="56"/>
      <x:c r="AY5" s="56"/>
      <x:c r="AZ5" s="56"/>
      <x:c r="BA5" s="56"/>
      <x:c r="BB5" s="56"/>
      <x:c r="BC5" s="56"/>
      <x:c r="BD5" s="56"/>
      <x:c r="BE5" s="56"/>
      <x:c r="BF5" s="56"/>
      <x:c r="BG5" s="56"/>
      <x:c r="BH5" s="56"/>
      <x:c r="BI5" s="56"/>
      <x:c r="BJ5" s="56"/>
      <x:c r="BK5" s="56"/>
    </x:row>
    <x:row r="6" ht="22" customHeight="1">
      <x:c r="A6" s="56"/>
      <x:c r="B6" s="56"/>
      <x:c r="C6" s="56"/>
      <x:c r="D6" s="69" t="n">
        <x:v>1</x:v>
      </x:c>
      <x:c r="E6" s="69" t="n">
        <x:v>2</x:v>
      </x:c>
      <x:c r="F6" s="69" t="n">
        <x:v>3</x:v>
      </x:c>
      <x:c r="G6" s="69" t="n">
        <x:v>4</x:v>
      </x:c>
      <x:c r="H6" s="69" t="n">
        <x:v>5</x:v>
      </x:c>
      <x:c r="I6" s="69" t="n">
        <x:v>6</x:v>
      </x:c>
      <x:c r="J6" s="69" t="n">
        <x:v>7</x:v>
      </x:c>
      <x:c r="K6" s="69" t="n">
        <x:v>8</x:v>
      </x:c>
      <x:c r="L6" s="69" t="n">
        <x:v>9</x:v>
      </x:c>
      <x:c r="M6" s="69" t="n">
        <x:v>10</x:v>
      </x:c>
      <x:c r="N6" s="69" t="n">
        <x:v>11</x:v>
      </x:c>
      <x:c r="O6" s="69" t="n">
        <x:v>12</x:v>
      </x:c>
      <x:c r="P6" s="69" t="n">
        <x:v>13</x:v>
      </x:c>
      <x:c r="Q6" s="69" t="n">
        <x:v>14</x:v>
      </x:c>
      <x:c r="R6" s="69" t="n">
        <x:v>15</x:v>
      </x:c>
      <x:c r="S6" s="69" t="n">
        <x:v>16</x:v>
      </x:c>
      <x:c r="T6" s="69" t="n">
        <x:v>17</x:v>
      </x:c>
      <x:c r="U6" s="69" t="n">
        <x:v>18</x:v>
      </x:c>
      <x:c r="V6" s="69" t="n">
        <x:v>19</x:v>
      </x:c>
      <x:c r="W6" s="69" t="n">
        <x:v>20</x:v>
      </x:c>
      <x:c r="X6" s="69" t="n">
        <x:v>21</x:v>
      </x:c>
      <x:c r="Y6" s="69" t="n">
        <x:v>22</x:v>
      </x:c>
      <x:c r="Z6" s="69" t="n">
        <x:v>23</x:v>
      </x:c>
      <x:c r="AA6" s="69" t="n">
        <x:v>24</x:v>
      </x:c>
      <x:c r="AB6" s="69" t="n">
        <x:v>25</x:v>
      </x:c>
      <x:c r="AC6" s="69" t="n">
        <x:v>26</x:v>
      </x:c>
      <x:c r="AD6" s="69" t="n">
        <x:v>27</x:v>
      </x:c>
      <x:c r="AE6" s="69" t="n">
        <x:v>28</x:v>
      </x:c>
      <x:c r="AF6" s="69" t="n">
        <x:v>29</x:v>
      </x:c>
      <x:c r="AG6" s="69" t="n">
        <x:v>30</x:v>
      </x:c>
      <x:c r="AH6" s="69" t="n">
        <x:v>31</x:v>
      </x:c>
      <x:c r="AI6" s="69" t="n">
        <x:v>32</x:v>
      </x:c>
      <x:c r="AJ6" s="69" t="n">
        <x:v>33</x:v>
      </x:c>
      <x:c r="AK6" s="69" t="n">
        <x:v>34</x:v>
      </x:c>
      <x:c r="AL6" s="69" t="n">
        <x:v>35</x:v>
      </x:c>
      <x:c r="AM6" s="69" t="n">
        <x:v>36</x:v>
      </x:c>
      <x:c r="AN6" s="69" t="n">
        <x:v>37</x:v>
      </x:c>
      <x:c r="AO6" s="69" t="n">
        <x:v>38</x:v>
      </x:c>
      <x:c r="AP6" s="69" t="n">
        <x:v>39</x:v>
      </x:c>
      <x:c r="AQ6" s="69" t="n">
        <x:v>40</x:v>
      </x:c>
      <x:c r="AR6" s="69" t="n">
        <x:v>41</x:v>
      </x:c>
      <x:c r="AS6" s="69" t="n">
        <x:v>42</x:v>
      </x:c>
      <x:c r="AT6" s="69" t="n">
        <x:v>43</x:v>
      </x:c>
      <x:c r="AU6" s="69" t="n">
        <x:v>44</x:v>
      </x:c>
      <x:c r="AV6" s="69" t="n">
        <x:v>45</x:v>
      </x:c>
      <x:c r="AW6" s="69" t="n">
        <x:v>46</x:v>
      </x:c>
      <x:c r="AX6" s="69" t="n">
        <x:v>47</x:v>
      </x:c>
      <x:c r="AY6" s="69" t="n">
        <x:v>48</x:v>
      </x:c>
      <x:c r="AZ6" s="69" t="n">
        <x:v>49</x:v>
      </x:c>
      <x:c r="BA6" s="69" t="n">
        <x:v>50</x:v>
      </x:c>
      <x:c r="BB6" s="69" t="n">
        <x:v>51</x:v>
      </x:c>
      <x:c r="BC6" s="69" t="n">
        <x:v>52</x:v>
      </x:c>
      <x:c r="BD6" s="69" t="n">
        <x:v>53</x:v>
      </x:c>
      <x:c r="BE6" s="69" t="n">
        <x:v>54</x:v>
      </x:c>
      <x:c r="BF6" s="69" t="n">
        <x:v>55</x:v>
      </x:c>
      <x:c r="BG6" s="69" t="n">
        <x:v>56</x:v>
      </x:c>
      <x:c r="BH6" s="69" t="n">
        <x:v>57</x:v>
      </x:c>
      <x:c r="BI6" s="69" t="n">
        <x:v>58</x:v>
      </x:c>
      <x:c r="BJ6" s="69" t="n">
        <x:v>59</x:v>
      </x:c>
      <x:c r="BK6" s="69" t="n">
        <x:v>60</x:v>
      </x:c>
    </x:row>
    <x:row r="7" ht="22" customHeight="1">
      <x:c r="A7" s="56"/>
      <x:c r="B7" s="56"/>
      <x:c r="C7" s="56"/>
      <x:c r="D7" s="63"/>
      <x:c r="E7" s="63"/>
      <x:c r="F7" s="63"/>
      <x:c r="G7" s="63"/>
      <x:c r="H7" s="63"/>
      <x:c r="I7" s="63"/>
      <x:c r="J7" s="63"/>
      <x:c r="K7" s="63"/>
      <x:c r="L7" s="63"/>
      <x:c r="M7" s="63"/>
      <x:c r="N7" s="63"/>
      <x:c r="O7" s="63"/>
      <x:c r="P7" s="63"/>
      <x:c r="Q7" s="63"/>
      <x:c r="R7" s="63"/>
      <x:c r="S7" s="63"/>
      <x:c r="T7" s="63"/>
      <x:c r="U7" s="63"/>
      <x:c r="V7" s="63"/>
      <x:c r="W7" s="63"/>
      <x:c r="X7" s="63"/>
      <x:c r="Y7" s="63"/>
      <x:c r="Z7" s="63"/>
      <x:c r="AA7" s="63"/>
      <x:c r="AB7" s="63"/>
      <x:c r="AC7" s="63"/>
      <x:c r="AD7" s="63"/>
      <x:c r="AE7" s="63"/>
      <x:c r="AF7" s="63"/>
      <x:c r="AG7" s="63"/>
      <x:c r="AH7" s="63"/>
      <x:c r="AI7" s="63"/>
      <x:c r="AJ7" s="63"/>
      <x:c r="AK7" s="63"/>
      <x:c r="AL7" s="63"/>
      <x:c r="AM7" s="63"/>
      <x:c r="AN7" s="63"/>
      <x:c r="AO7" s="63"/>
      <x:c r="AP7" s="63"/>
      <x:c r="AQ7" s="63"/>
      <x:c r="AR7" s="63"/>
      <x:c r="AS7" s="63"/>
      <x:c r="AT7" s="63"/>
      <x:c r="AU7" s="63"/>
      <x:c r="AV7" s="63"/>
      <x:c r="AW7" s="63"/>
      <x:c r="AX7" s="63"/>
      <x:c r="AY7" s="63"/>
      <x:c r="AZ7" s="63"/>
      <x:c r="BA7" s="63"/>
      <x:c r="BB7" s="63"/>
      <x:c r="BC7" s="63"/>
      <x:c r="BD7" s="63"/>
      <x:c r="BE7" s="63"/>
      <x:c r="BF7" s="63"/>
      <x:c r="BG7" s="63"/>
      <x:c r="BH7" s="63"/>
      <x:c r="BI7" s="63"/>
      <x:c r="BJ7" s="63"/>
      <x:c r="BK7" s="63"/>
    </x:row>
    <x:row r="8" ht="22" customHeight="1">
      <x:c r="A8" s="56"/>
      <x:c r="B8" s="56"/>
      <x:c r="C8" s="56" t="str">
        <x:v>Долг на начало</x:v>
      </x:c>
      <x:c r="D8" s="73" t="n">
        <x:f>'Вводные'!D30</x:f>
        <x:v>6000000</x:v>
      </x:c>
      <x:c r="E8" s="74" t="n">
        <x:f>D14</x:f>
        <x:v>5945467.867719079</x:v>
      </x:c>
      <x:c r="F8" s="74" t="n">
        <x:f>E14</x:f>
        <x:v>5889901.897097</x:v>
      </x:c>
      <x:c r="G8" s="74" t="n">
        <x:f>F14</x:f>
        <x:v>5833282.488281877</x:v>
      </x:c>
      <x:c r="H8" s="74" t="n">
        <x:f>G14</x:f>
        <x:v>5775589.6698413</x:v>
      </x:c>
      <x:c r="I8" s="74" t="n">
        <x:f>H14</x:f>
        <x:v>5716803.091717787</x:v>
      </x:c>
      <x:c r="J8" s="74" t="n">
        <x:f>I14</x:f>
        <x:v>5656902.018050683</x:v>
      </x:c>
      <x:c r="K8" s="74" t="n">
        <x:f>J14</x:f>
        <x:v>5595865.319861973</x:v>
      </x:c>
      <x:c r="L8" s="74" t="n">
        <x:f>K14</x:f>
        <x:v>5533671.467603436</x:v>
      </x:c>
      <x:c r="M8" s="74" t="n">
        <x:f>L14</x:f>
        <x:v>5470298.5235624965</x:v>
      </x:c>
      <x:c r="N8" s="74" t="n">
        <x:f>M14</x:f>
        <x:v>5405724.134124115</x:v>
      </x:c>
      <x:c r="O8" s="74" t="n">
        <x:f>N14</x:f>
        <x:v>5339925.521885964</x:v>
      </x:c>
      <x:c r="P8" s="74" t="n">
        <x:f>O14</x:f>
        <x:v>5272879.477624131</x:v>
      </x:c>
      <x:c r="Q8" s="74" t="n">
        <x:f>P14</x:f>
        <x:v>5204562.352106501</x:v>
      </x:c>
      <x:c r="R8" s="74" t="n">
        <x:f>Q14</x:f>
        <x:v>5134950.047750933</x:v>
      </x:c>
      <x:c r="S8" s="74" t="n">
        <x:f>R14</x:f>
        <x:v>5064018.010125291</x:v>
      </x:c>
      <x:c r="T8" s="74" t="n">
        <x:f>S14</x:f>
        <x:v>4991741.219286328</x:v>
      </x:c>
      <x:c r="U8" s="74" t="n">
        <x:f>T14</x:f>
        <x:v>4918094.180954377</x:v>
      </x:c>
      <x:c r="V8" s="74" t="n">
        <x:f>U14</x:f>
        <x:v>4843050.917520717</x:v>
      </x:c>
      <x:c r="W8" s="74" t="n">
        <x:f>V14</x:f>
        <x:v>4766584.95888446</x:v>
      </x:c>
      <x:c r="X8" s="74" t="n">
        <x:f>W14</x:f>
        <x:v>4688669.333115724</x:v>
      </x:c>
      <x:c r="Y8" s="74" t="n">
        <x:f>X14</x:f>
        <x:v>4609276.556941789</x:v>
      </x:c>
      <x:c r="Z8" s="74" t="n">
        <x:f>Y14</x:f>
        <x:v>4528378.626052889</x:v>
      </x:c>
      <x:c r="AA8" s="74" t="n">
        <x:f>Z14</x:f>
        <x:v>4445947.005224221</x:v>
      </x:c>
      <x:c r="AB8" s="74" t="n">
        <x:f>AA14</x:f>
        <x:v>4361952.618250676</x:v>
      </x:c>
      <x:c r="AC8" s="74" t="n">
        <x:f>AB14</x:f>
        <x:v>4276365.8376907585</x:v>
      </x:c>
      <x:c r="AD8" s="74" t="n">
        <x:f>AC14</x:f>
        <x:v>4189156.4744160585</x:v>
      </x:c>
      <x:c r="AE8" s="74" t="n">
        <x:f>AD14</x:f>
        <x:v>4100293.7669626093</x:v>
      </x:c>
      <x:c r="AF8" s="74" t="n">
        <x:f>AE14</x:f>
        <x:v>4009746.370680355</x:v>
      </x:c>
      <x:c r="AG8" s="74" t="n">
        <x:f>AF14</x:f>
        <x:v>3917482.3466769163</x:v>
      </x:c>
      <x:c r="AH8" s="74" t="n">
        <x:f>AG14</x:f>
        <x:v>3823469.1505517457</x:v>
      </x:c>
      <x:c r="AI8" s="74" t="n">
        <x:f>AH14</x:f>
        <x:v>3727673.620916702</x:v>
      </x:c>
      <x:c r="AJ8" s="74" t="n">
        <x:f>AI14</x:f>
        <x:v>3630061.9676989936</x:v>
      </x:c>
      <x:c r="AK8" s="74" t="n">
        <x:f>AJ14</x:f>
        <x:v>3530599.7602223665</x:v>
      </x:c>
      <x:c r="AL8" s="74" t="n">
        <x:f>AK14</x:f>
        <x:v>3429251.9150623283</x:v>
      </x:c>
      <x:c r="AM8" s="74" t="n">
        <x:f>AL14</x:f>
        <x:v>3325982.683671131</x:v>
      </x:c>
      <x:c r="AN8" s="74" t="n">
        <x:f>AM14</x:f>
        <x:v>3220755.6397681423</x:v>
      </x:c>
      <x:c r="AO8" s="74" t="n">
        <x:f>AN14</x:f>
        <x:v>3113533.6664911592</x:v>
      </x:c>
      <x:c r="AP8" s="74" t="n">
        <x:f>AO14</x:f>
        <x:v>3004278.9433041336</x:v>
      </x:c>
      <x:c r="AQ8" s="74" t="n">
        <x:f>AP14</x:f>
        <x:v>2892952.932656687</x:v>
      </x:c>
      <x:c r="AR8" s="74" t="n">
        <x:f>AQ14</x:f>
        <x:v>2779516.3663907163</x:v>
      </x:c>
      <x:c r="AS8" s="74" t="n">
        <x:f>AR14</x:f>
        <x:v>2663929.2318892865</x:v>
      </x:c>
      <x:c r="AT8" s="74" t="n">
        <x:f>AS14</x:f>
        <x:v>2546150.7579629337</x:v>
      </x:c>
      <x:c r="AU8" s="74" t="n">
        <x:f>AT14</x:f>
        <x:v>2426139.4004683937</x:v>
      </x:c>
      <x:c r="AV8" s="74" t="n">
        <x:f>AU14</x:f>
        <x:v>2303852.8276546863</x:v>
      </x:c>
      <x:c r="AW8" s="74" t="n">
        <x:f>AV14</x:f>
        <x:v>2179247.905231386</x:v>
      </x:c>
      <x:c r="AX8" s="74" t="n">
        <x:f>AW14</x:f>
        <x:v>2052280.6811538104</x:v>
      </x:c>
      <x:c r="AY8" s="74" t="n">
        <x:f>AX14</x:f>
        <x:v>1922906.370119764</x:v>
      </x:c>
      <x:c r="AZ8" s="74" t="n">
        <x:f>AY14</x:f>
        <x:v>1791079.3377723638</x:v>
      </x:c>
      <x:c r="BA8" s="74" t="n">
        <x:f>AZ14</x:f>
        <x:v>1656753.0846033776</x:v>
      </x:c>
      <x:c r="BB8" s="74" t="n">
        <x:f>BA14</x:f>
        <x:v>1519880.229551396</x:v>
      </x:c>
      <x:c r="BC8" s="74" t="n">
        <x:f>BB14</x:f>
        <x:v>1380412.4932890541</x:v>
      </x:c>
      <x:c r="BD8" s="74" t="n">
        <x:f>BC14</x:f>
        <x:v>1238300.6811934053</x:v>
      </x:c>
      <x:c r="BE8" s="74" t="n">
        <x:f>BD14</x:f>
        <x:v>1093494.665993443</x:v>
      </x:c>
      <x:c r="BF8" s="74" t="n">
        <x:f>BE14</x:f>
        <x:v>945943.370088648</x:v>
      </x:c>
      <x:c r="BG8" s="74" t="n">
        <x:f>BF14</x:f>
        <x:v>795594.7475323247</x:v>
      </x:c>
      <x:c r="BH8" s="74" t="n">
        <x:f>BG14</x:f>
        <x:v>642395.7656733711</x:v>
      </x:c>
      <x:c r="BI8" s="74" t="n">
        <x:f>BH14</x:f>
        <x:v>486292.3864500082</x:v>
      </x:c>
      <x:c r="BJ8" s="74" t="n">
        <x:f>BI14</x:f>
        <x:v>327229.547328869</x:v>
      </x:c>
      <x:c r="BK8" s="74" t="n">
        <x:f>BJ14</x:f>
        <x:v>165151.14188272486</x:v>
      </x:c>
    </x:row>
    <x:row r="9" ht="22" customHeight="1">
      <x:c r="A9" s="56"/>
      <x:c r="B9" s="56"/>
      <x:c r="C9" s="56" t="str">
        <x:v>Годовая ставка</x:v>
      </x:c>
      <x:c r="D9" s="81" t="n">
        <x:f>'Вводные'!$D$31</x:f>
        <x:v>0.2275</x:v>
      </x:c>
      <x:c r="E9" s="81" t="n">
        <x:f>'Вводные'!$D$31</x:f>
        <x:v>0.2275</x:v>
      </x:c>
      <x:c r="F9" s="81" t="n">
        <x:f>'Вводные'!$D$31</x:f>
        <x:v>0.2275</x:v>
      </x:c>
      <x:c r="G9" s="81" t="n">
        <x:f>'Вводные'!$D$31</x:f>
        <x:v>0.2275</x:v>
      </x:c>
      <x:c r="H9" s="81" t="n">
        <x:f>'Вводные'!$D$31</x:f>
        <x:v>0.2275</x:v>
      </x:c>
      <x:c r="I9" s="81" t="n">
        <x:f>'Вводные'!$D$31</x:f>
        <x:v>0.2275</x:v>
      </x:c>
      <x:c r="J9" s="81" t="n">
        <x:f>'Вводные'!$D$31</x:f>
        <x:v>0.2275</x:v>
      </x:c>
      <x:c r="K9" s="81" t="n">
        <x:f>'Вводные'!$D$31</x:f>
        <x:v>0.2275</x:v>
      </x:c>
      <x:c r="L9" s="81" t="n">
        <x:f>'Вводные'!$D$31</x:f>
        <x:v>0.2275</x:v>
      </x:c>
      <x:c r="M9" s="81" t="n">
        <x:f>'Вводные'!$D$31</x:f>
        <x:v>0.2275</x:v>
      </x:c>
      <x:c r="N9" s="81" t="n">
        <x:f>'Вводные'!$D$31</x:f>
        <x:v>0.2275</x:v>
      </x:c>
      <x:c r="O9" s="81" t="n">
        <x:f>'Вводные'!$D$31</x:f>
        <x:v>0.2275</x:v>
      </x:c>
      <x:c r="P9" s="81" t="n">
        <x:f>'Вводные'!$D$31</x:f>
        <x:v>0.2275</x:v>
      </x:c>
      <x:c r="Q9" s="81" t="n">
        <x:f>'Вводные'!$D$31</x:f>
        <x:v>0.2275</x:v>
      </x:c>
      <x:c r="R9" s="81" t="n">
        <x:f>'Вводные'!$D$31</x:f>
        <x:v>0.2275</x:v>
      </x:c>
      <x:c r="S9" s="81" t="n">
        <x:f>'Вводные'!$D$31</x:f>
        <x:v>0.2275</x:v>
      </x:c>
      <x:c r="T9" s="81" t="n">
        <x:f>'Вводные'!$D$31</x:f>
        <x:v>0.2275</x:v>
      </x:c>
      <x:c r="U9" s="81" t="n">
        <x:f>'Вводные'!$D$31</x:f>
        <x:v>0.2275</x:v>
      </x:c>
      <x:c r="V9" s="81" t="n">
        <x:f>'Вводные'!$D$31</x:f>
        <x:v>0.2275</x:v>
      </x:c>
      <x:c r="W9" s="81" t="n">
        <x:f>'Вводные'!$D$31</x:f>
        <x:v>0.2275</x:v>
      </x:c>
      <x:c r="X9" s="81" t="n">
        <x:f>'Вводные'!$D$31</x:f>
        <x:v>0.2275</x:v>
      </x:c>
      <x:c r="Y9" s="81" t="n">
        <x:f>'Вводные'!$D$31</x:f>
        <x:v>0.2275</x:v>
      </x:c>
      <x:c r="Z9" s="81" t="n">
        <x:f>'Вводные'!$D$31</x:f>
        <x:v>0.2275</x:v>
      </x:c>
      <x:c r="AA9" s="81" t="n">
        <x:f>'Вводные'!$D$31</x:f>
        <x:v>0.2275</x:v>
      </x:c>
      <x:c r="AB9" s="81" t="n">
        <x:f>'Вводные'!$D$31</x:f>
        <x:v>0.2275</x:v>
      </x:c>
      <x:c r="AC9" s="81" t="n">
        <x:f>'Вводные'!$D$31</x:f>
        <x:v>0.2275</x:v>
      </x:c>
      <x:c r="AD9" s="81" t="n">
        <x:f>'Вводные'!$D$31</x:f>
        <x:v>0.2275</x:v>
      </x:c>
      <x:c r="AE9" s="81" t="n">
        <x:f>'Вводные'!$D$31</x:f>
        <x:v>0.2275</x:v>
      </x:c>
      <x:c r="AF9" s="81" t="n">
        <x:f>'Вводные'!$D$31</x:f>
        <x:v>0.2275</x:v>
      </x:c>
      <x:c r="AG9" s="81" t="n">
        <x:f>'Вводные'!$D$31</x:f>
        <x:v>0.2275</x:v>
      </x:c>
      <x:c r="AH9" s="81" t="n">
        <x:f>'Вводные'!$D$31</x:f>
        <x:v>0.2275</x:v>
      </x:c>
      <x:c r="AI9" s="81" t="n">
        <x:f>'Вводные'!$D$31</x:f>
        <x:v>0.2275</x:v>
      </x:c>
      <x:c r="AJ9" s="81" t="n">
        <x:f>'Вводные'!$D$31</x:f>
        <x:v>0.2275</x:v>
      </x:c>
      <x:c r="AK9" s="81" t="n">
        <x:f>'Вводные'!$D$31</x:f>
        <x:v>0.2275</x:v>
      </x:c>
      <x:c r="AL9" s="81" t="n">
        <x:f>'Вводные'!$D$31</x:f>
        <x:v>0.2275</x:v>
      </x:c>
      <x:c r="AM9" s="81" t="n">
        <x:f>'Вводные'!$D$31</x:f>
        <x:v>0.2275</x:v>
      </x:c>
      <x:c r="AN9" s="81" t="n">
        <x:f>'Вводные'!$D$31</x:f>
        <x:v>0.2275</x:v>
      </x:c>
      <x:c r="AO9" s="81" t="n">
        <x:f>'Вводные'!$D$31</x:f>
        <x:v>0.2275</x:v>
      </x:c>
      <x:c r="AP9" s="81" t="n">
        <x:f>'Вводные'!$D$31</x:f>
        <x:v>0.2275</x:v>
      </x:c>
      <x:c r="AQ9" s="81" t="n">
        <x:f>'Вводные'!$D$31</x:f>
        <x:v>0.2275</x:v>
      </x:c>
      <x:c r="AR9" s="81" t="n">
        <x:f>'Вводные'!$D$31</x:f>
        <x:v>0.2275</x:v>
      </x:c>
      <x:c r="AS9" s="81" t="n">
        <x:f>'Вводные'!$D$31</x:f>
        <x:v>0.2275</x:v>
      </x:c>
      <x:c r="AT9" s="81" t="n">
        <x:f>'Вводные'!$D$31</x:f>
        <x:v>0.2275</x:v>
      </x:c>
      <x:c r="AU9" s="81" t="n">
        <x:f>'Вводные'!$D$31</x:f>
        <x:v>0.2275</x:v>
      </x:c>
      <x:c r="AV9" s="81" t="n">
        <x:f>'Вводные'!$D$31</x:f>
        <x:v>0.2275</x:v>
      </x:c>
      <x:c r="AW9" s="81" t="n">
        <x:f>'Вводные'!$D$31</x:f>
        <x:v>0.2275</x:v>
      </x:c>
      <x:c r="AX9" s="81" t="n">
        <x:f>'Вводные'!$D$31</x:f>
        <x:v>0.2275</x:v>
      </x:c>
      <x:c r="AY9" s="81" t="n">
        <x:f>'Вводные'!$D$31</x:f>
        <x:v>0.2275</x:v>
      </x:c>
      <x:c r="AZ9" s="81" t="n">
        <x:f>'Вводные'!$D$31</x:f>
        <x:v>0.2275</x:v>
      </x:c>
      <x:c r="BA9" s="81" t="n">
        <x:f>'Вводные'!$D$31</x:f>
        <x:v>0.2275</x:v>
      </x:c>
      <x:c r="BB9" s="81" t="n">
        <x:f>'Вводные'!$D$31</x:f>
        <x:v>0.2275</x:v>
      </x:c>
      <x:c r="BC9" s="81" t="n">
        <x:f>'Вводные'!$D$31</x:f>
        <x:v>0.2275</x:v>
      </x:c>
      <x:c r="BD9" s="81" t="n">
        <x:f>'Вводные'!$D$31</x:f>
        <x:v>0.2275</x:v>
      </x:c>
      <x:c r="BE9" s="81" t="n">
        <x:f>'Вводные'!$D$31</x:f>
        <x:v>0.2275</x:v>
      </x:c>
      <x:c r="BF9" s="81" t="n">
        <x:f>'Вводные'!$D$31</x:f>
        <x:v>0.2275</x:v>
      </x:c>
      <x:c r="BG9" s="81" t="n">
        <x:f>'Вводные'!$D$31</x:f>
        <x:v>0.2275</x:v>
      </x:c>
      <x:c r="BH9" s="81" t="n">
        <x:f>'Вводные'!$D$31</x:f>
        <x:v>0.2275</x:v>
      </x:c>
      <x:c r="BI9" s="81" t="n">
        <x:f>'Вводные'!$D$31</x:f>
        <x:v>0.2275</x:v>
      </x:c>
      <x:c r="BJ9" s="81" t="n">
        <x:f>'Вводные'!$D$31</x:f>
        <x:v>0.2275</x:v>
      </x:c>
      <x:c r="BK9" s="81" t="n">
        <x:f>'Вводные'!$D$31</x:f>
        <x:v>0.2275</x:v>
      </x:c>
    </x:row>
    <x:row r="10" ht="22" customHeight="1">
      <x:c r="A10" s="56"/>
      <x:c r="B10" s="56"/>
      <x:c r="C10" s="56" t="str">
        <x:v>Ставка месяца</x:v>
      </x:c>
      <x:c r="D10" s="82" t="n">
        <x:f>D9/12</x:f>
        <x:v>0.018958333333333334</x:v>
      </x:c>
      <x:c r="E10" s="82" t="n">
        <x:f>E9/12</x:f>
        <x:v>0.018958333333333334</x:v>
      </x:c>
      <x:c r="F10" s="82" t="n">
        <x:f>F9/12</x:f>
        <x:v>0.018958333333333334</x:v>
      </x:c>
      <x:c r="G10" s="82" t="n">
        <x:f>G9/12</x:f>
        <x:v>0.018958333333333334</x:v>
      </x:c>
      <x:c r="H10" s="82" t="n">
        <x:f>H9/12</x:f>
        <x:v>0.018958333333333334</x:v>
      </x:c>
      <x:c r="I10" s="82" t="n">
        <x:f>I9/12</x:f>
        <x:v>0.018958333333333334</x:v>
      </x:c>
      <x:c r="J10" s="82" t="n">
        <x:f>J9/12</x:f>
        <x:v>0.018958333333333334</x:v>
      </x:c>
      <x:c r="K10" s="82" t="n">
        <x:f>K9/12</x:f>
        <x:v>0.018958333333333334</x:v>
      </x:c>
      <x:c r="L10" s="82" t="n">
        <x:f>L9/12</x:f>
        <x:v>0.018958333333333334</x:v>
      </x:c>
      <x:c r="M10" s="82" t="n">
        <x:f>M9/12</x:f>
        <x:v>0.018958333333333334</x:v>
      </x:c>
      <x:c r="N10" s="82" t="n">
        <x:f>N9/12</x:f>
        <x:v>0.018958333333333334</x:v>
      </x:c>
      <x:c r="O10" s="82" t="n">
        <x:f>O9/12</x:f>
        <x:v>0.018958333333333334</x:v>
      </x:c>
      <x:c r="P10" s="82" t="n">
        <x:f>P9/12</x:f>
        <x:v>0.018958333333333334</x:v>
      </x:c>
      <x:c r="Q10" s="82" t="n">
        <x:f>Q9/12</x:f>
        <x:v>0.018958333333333334</x:v>
      </x:c>
      <x:c r="R10" s="82" t="n">
        <x:f>R9/12</x:f>
        <x:v>0.018958333333333334</x:v>
      </x:c>
      <x:c r="S10" s="82" t="n">
        <x:f>S9/12</x:f>
        <x:v>0.018958333333333334</x:v>
      </x:c>
      <x:c r="T10" s="82" t="n">
        <x:f>T9/12</x:f>
        <x:v>0.018958333333333334</x:v>
      </x:c>
      <x:c r="U10" s="82" t="n">
        <x:f>U9/12</x:f>
        <x:v>0.018958333333333334</x:v>
      </x:c>
      <x:c r="V10" s="82" t="n">
        <x:f>V9/12</x:f>
        <x:v>0.018958333333333334</x:v>
      </x:c>
      <x:c r="W10" s="82" t="n">
        <x:f>W9/12</x:f>
        <x:v>0.018958333333333334</x:v>
      </x:c>
      <x:c r="X10" s="82" t="n">
        <x:f>X9/12</x:f>
        <x:v>0.018958333333333334</x:v>
      </x:c>
      <x:c r="Y10" s="82" t="n">
        <x:f>Y9/12</x:f>
        <x:v>0.018958333333333334</x:v>
      </x:c>
      <x:c r="Z10" s="82" t="n">
        <x:f>Z9/12</x:f>
        <x:v>0.018958333333333334</x:v>
      </x:c>
      <x:c r="AA10" s="82" t="n">
        <x:f>AA9/12</x:f>
        <x:v>0.018958333333333334</x:v>
      </x:c>
      <x:c r="AB10" s="82" t="n">
        <x:f>AB9/12</x:f>
        <x:v>0.018958333333333334</x:v>
      </x:c>
      <x:c r="AC10" s="82" t="n">
        <x:f>AC9/12</x:f>
        <x:v>0.018958333333333334</x:v>
      </x:c>
      <x:c r="AD10" s="82" t="n">
        <x:f>AD9/12</x:f>
        <x:v>0.018958333333333334</x:v>
      </x:c>
      <x:c r="AE10" s="82" t="n">
        <x:f>AE9/12</x:f>
        <x:v>0.018958333333333334</x:v>
      </x:c>
      <x:c r="AF10" s="82" t="n">
        <x:f>AF9/12</x:f>
        <x:v>0.018958333333333334</x:v>
      </x:c>
      <x:c r="AG10" s="82" t="n">
        <x:f>AG9/12</x:f>
        <x:v>0.018958333333333334</x:v>
      </x:c>
      <x:c r="AH10" s="82" t="n">
        <x:f>AH9/12</x:f>
        <x:v>0.018958333333333334</x:v>
      </x:c>
      <x:c r="AI10" s="82" t="n">
        <x:f>AI9/12</x:f>
        <x:v>0.018958333333333334</x:v>
      </x:c>
      <x:c r="AJ10" s="82" t="n">
        <x:f>AJ9/12</x:f>
        <x:v>0.018958333333333334</x:v>
      </x:c>
      <x:c r="AK10" s="82" t="n">
        <x:f>AK9/12</x:f>
        <x:v>0.018958333333333334</x:v>
      </x:c>
      <x:c r="AL10" s="82" t="n">
        <x:f>AL9/12</x:f>
        <x:v>0.018958333333333334</x:v>
      </x:c>
      <x:c r="AM10" s="82" t="n">
        <x:f>AM9/12</x:f>
        <x:v>0.018958333333333334</x:v>
      </x:c>
      <x:c r="AN10" s="82" t="n">
        <x:f>AN9/12</x:f>
        <x:v>0.018958333333333334</x:v>
      </x:c>
      <x:c r="AO10" s="82" t="n">
        <x:f>AO9/12</x:f>
        <x:v>0.018958333333333334</x:v>
      </x:c>
      <x:c r="AP10" s="82" t="n">
        <x:f>AP9/12</x:f>
        <x:v>0.018958333333333334</x:v>
      </x:c>
      <x:c r="AQ10" s="82" t="n">
        <x:f>AQ9/12</x:f>
        <x:v>0.018958333333333334</x:v>
      </x:c>
      <x:c r="AR10" s="82" t="n">
        <x:f>AR9/12</x:f>
        <x:v>0.018958333333333334</x:v>
      </x:c>
      <x:c r="AS10" s="82" t="n">
        <x:f>AS9/12</x:f>
        <x:v>0.018958333333333334</x:v>
      </x:c>
      <x:c r="AT10" s="82" t="n">
        <x:f>AT9/12</x:f>
        <x:v>0.018958333333333334</x:v>
      </x:c>
      <x:c r="AU10" s="82" t="n">
        <x:f>AU9/12</x:f>
        <x:v>0.018958333333333334</x:v>
      </x:c>
      <x:c r="AV10" s="82" t="n">
        <x:f>AV9/12</x:f>
        <x:v>0.018958333333333334</x:v>
      </x:c>
      <x:c r="AW10" s="82" t="n">
        <x:f>AW9/12</x:f>
        <x:v>0.018958333333333334</x:v>
      </x:c>
      <x:c r="AX10" s="82" t="n">
        <x:f>AX9/12</x:f>
        <x:v>0.018958333333333334</x:v>
      </x:c>
      <x:c r="AY10" s="82" t="n">
        <x:f>AY9/12</x:f>
        <x:v>0.018958333333333334</x:v>
      </x:c>
      <x:c r="AZ10" s="82" t="n">
        <x:f>AZ9/12</x:f>
        <x:v>0.018958333333333334</x:v>
      </x:c>
      <x:c r="BA10" s="82" t="n">
        <x:f>BA9/12</x:f>
        <x:v>0.018958333333333334</x:v>
      </x:c>
      <x:c r="BB10" s="82" t="n">
        <x:f>BB9/12</x:f>
        <x:v>0.018958333333333334</x:v>
      </x:c>
      <x:c r="BC10" s="82" t="n">
        <x:f>BC9/12</x:f>
        <x:v>0.018958333333333334</x:v>
      </x:c>
      <x:c r="BD10" s="82" t="n">
        <x:f>BD9/12</x:f>
        <x:v>0.018958333333333334</x:v>
      </x:c>
      <x:c r="BE10" s="82" t="n">
        <x:f>BE9/12</x:f>
        <x:v>0.018958333333333334</x:v>
      </x:c>
      <x:c r="BF10" s="82" t="n">
        <x:f>BF9/12</x:f>
        <x:v>0.018958333333333334</x:v>
      </x:c>
      <x:c r="BG10" s="82" t="n">
        <x:f>BG9/12</x:f>
        <x:v>0.018958333333333334</x:v>
      </x:c>
      <x:c r="BH10" s="82" t="n">
        <x:f>BH9/12</x:f>
        <x:v>0.018958333333333334</x:v>
      </x:c>
      <x:c r="BI10" s="82" t="n">
        <x:f>BI9/12</x:f>
        <x:v>0.018958333333333334</x:v>
      </x:c>
      <x:c r="BJ10" s="82" t="n">
        <x:f>BJ9/12</x:f>
        <x:v>0.018958333333333334</x:v>
      </x:c>
      <x:c r="BK10" s="82" t="n">
        <x:f>BK9/12</x:f>
        <x:v>0.018958333333333334</x:v>
      </x:c>
    </x:row>
    <x:row r="11" ht="22" customHeight="1">
      <x:c r="A11" s="56"/>
      <x:c r="B11" s="56"/>
      <x:c r="C11" s="56" t="str">
        <x:v>Платеж</x:v>
      </x:c>
      <x:c r="D11" s="73" t="n">
        <x:f>IF(D8&lt;=0,0,MIN(D8+D12,IF('Вводные'!$D$31=0,'Вводные'!$D$30/'Вводные'!$D$32,-PMT('Вводные'!$D$31/12,'Вводные'!$D$32,'Вводные'!$D$30))))</x:f>
        <x:v>168282.1322809206</x:v>
      </x:c>
      <x:c r="E11" s="73" t="n">
        <x:f>IF(E8&lt;=0,0,MIN(E8+E12,IF('Вводные'!$D$31=0,'Вводные'!$D$30/'Вводные'!$D$32,-PMT('Вводные'!$D$31/12,'Вводные'!$D$32,'Вводные'!$D$30))))</x:f>
        <x:v>168282.1322809206</x:v>
      </x:c>
      <x:c r="F11" s="73" t="n">
        <x:f>IF(F8&lt;=0,0,MIN(F8+F12,IF('Вводные'!$D$31=0,'Вводные'!$D$30/'Вводные'!$D$32,-PMT('Вводные'!$D$31/12,'Вводные'!$D$32,'Вводные'!$D$30))))</x:f>
        <x:v>168282.1322809206</x:v>
      </x:c>
      <x:c r="G11" s="73" t="n">
        <x:f>IF(G8&lt;=0,0,MIN(G8+G12,IF('Вводные'!$D$31=0,'Вводные'!$D$30/'Вводные'!$D$32,-PMT('Вводные'!$D$31/12,'Вводные'!$D$32,'Вводные'!$D$30))))</x:f>
        <x:v>168282.1322809206</x:v>
      </x:c>
      <x:c r="H11" s="73" t="n">
        <x:f>IF(H8&lt;=0,0,MIN(H8+H12,IF('Вводные'!$D$31=0,'Вводные'!$D$30/'Вводные'!$D$32,-PMT('Вводные'!$D$31/12,'Вводные'!$D$32,'Вводные'!$D$30))))</x:f>
        <x:v>168282.1322809206</x:v>
      </x:c>
      <x:c r="I11" s="73" t="n">
        <x:f>IF(I8&lt;=0,0,MIN(I8+I12,IF('Вводные'!$D$31=0,'Вводные'!$D$30/'Вводные'!$D$32,-PMT('Вводные'!$D$31/12,'Вводные'!$D$32,'Вводные'!$D$30))))</x:f>
        <x:v>168282.1322809206</x:v>
      </x:c>
      <x:c r="J11" s="73" t="n">
        <x:f>IF(J8&lt;=0,0,MIN(J8+J12,IF('Вводные'!$D$31=0,'Вводные'!$D$30/'Вводные'!$D$32,-PMT('Вводные'!$D$31/12,'Вводные'!$D$32,'Вводные'!$D$30))))</x:f>
        <x:v>168282.1322809206</x:v>
      </x:c>
      <x:c r="K11" s="73" t="n">
        <x:f>IF(K8&lt;=0,0,MIN(K8+K12,IF('Вводные'!$D$31=0,'Вводные'!$D$30/'Вводные'!$D$32,-PMT('Вводные'!$D$31/12,'Вводные'!$D$32,'Вводные'!$D$30))))</x:f>
        <x:v>168282.1322809206</x:v>
      </x:c>
      <x:c r="L11" s="73" t="n">
        <x:f>IF(L8&lt;=0,0,MIN(L8+L12,IF('Вводные'!$D$31=0,'Вводные'!$D$30/'Вводные'!$D$32,-PMT('Вводные'!$D$31/12,'Вводные'!$D$32,'Вводные'!$D$30))))</x:f>
        <x:v>168282.1322809206</x:v>
      </x:c>
      <x:c r="M11" s="73" t="n">
        <x:f>IF(M8&lt;=0,0,MIN(M8+M12,IF('Вводные'!$D$31=0,'Вводные'!$D$30/'Вводные'!$D$32,-PMT('Вводные'!$D$31/12,'Вводные'!$D$32,'Вводные'!$D$30))))</x:f>
        <x:v>168282.1322809206</x:v>
      </x:c>
      <x:c r="N11" s="73" t="n">
        <x:f>IF(N8&lt;=0,0,MIN(N8+N12,IF('Вводные'!$D$31=0,'Вводные'!$D$30/'Вводные'!$D$32,-PMT('Вводные'!$D$31/12,'Вводные'!$D$32,'Вводные'!$D$30))))</x:f>
        <x:v>168282.1322809206</x:v>
      </x:c>
      <x:c r="O11" s="73" t="n">
        <x:f>IF(O8&lt;=0,0,MIN(O8+O12,IF('Вводные'!$D$31=0,'Вводные'!$D$30/'Вводные'!$D$32,-PMT('Вводные'!$D$31/12,'Вводные'!$D$32,'Вводные'!$D$30))))</x:f>
        <x:v>168282.1322809206</x:v>
      </x:c>
      <x:c r="P11" s="73" t="n">
        <x:f>IF(P8&lt;=0,0,MIN(P8+P12,IF('Вводные'!$D$31=0,'Вводные'!$D$30/'Вводные'!$D$32,-PMT('Вводные'!$D$31/12,'Вводные'!$D$32,'Вводные'!$D$30))))</x:f>
        <x:v>168282.1322809206</x:v>
      </x:c>
      <x:c r="Q11" s="73" t="n">
        <x:f>IF(Q8&lt;=0,0,MIN(Q8+Q12,IF('Вводные'!$D$31=0,'Вводные'!$D$30/'Вводные'!$D$32,-PMT('Вводные'!$D$31/12,'Вводные'!$D$32,'Вводные'!$D$30))))</x:f>
        <x:v>168282.1322809206</x:v>
      </x:c>
      <x:c r="R11" s="73" t="n">
        <x:f>IF(R8&lt;=0,0,MIN(R8+R12,IF('Вводные'!$D$31=0,'Вводные'!$D$30/'Вводные'!$D$32,-PMT('Вводные'!$D$31/12,'Вводные'!$D$32,'Вводные'!$D$30))))</x:f>
        <x:v>168282.1322809206</x:v>
      </x:c>
      <x:c r="S11" s="73" t="n">
        <x:f>IF(S8&lt;=0,0,MIN(S8+S12,IF('Вводные'!$D$31=0,'Вводные'!$D$30/'Вводные'!$D$32,-PMT('Вводные'!$D$31/12,'Вводные'!$D$32,'Вводные'!$D$30))))</x:f>
        <x:v>168282.1322809206</x:v>
      </x:c>
      <x:c r="T11" s="73" t="n">
        <x:f>IF(T8&lt;=0,0,MIN(T8+T12,IF('Вводные'!$D$31=0,'Вводные'!$D$30/'Вводные'!$D$32,-PMT('Вводные'!$D$31/12,'Вводные'!$D$32,'Вводные'!$D$30))))</x:f>
        <x:v>168282.1322809206</x:v>
      </x:c>
      <x:c r="U11" s="73" t="n">
        <x:f>IF(U8&lt;=0,0,MIN(U8+U12,IF('Вводные'!$D$31=0,'Вводные'!$D$30/'Вводные'!$D$32,-PMT('Вводные'!$D$31/12,'Вводные'!$D$32,'Вводные'!$D$30))))</x:f>
        <x:v>168282.1322809206</x:v>
      </x:c>
      <x:c r="V11" s="73" t="n">
        <x:f>IF(V8&lt;=0,0,MIN(V8+V12,IF('Вводные'!$D$31=0,'Вводные'!$D$30/'Вводные'!$D$32,-PMT('Вводные'!$D$31/12,'Вводные'!$D$32,'Вводные'!$D$30))))</x:f>
        <x:v>168282.1322809206</x:v>
      </x:c>
      <x:c r="W11" s="73" t="n">
        <x:f>IF(W8&lt;=0,0,MIN(W8+W12,IF('Вводные'!$D$31=0,'Вводные'!$D$30/'Вводные'!$D$32,-PMT('Вводные'!$D$31/12,'Вводные'!$D$32,'Вводные'!$D$30))))</x:f>
        <x:v>168282.1322809206</x:v>
      </x:c>
      <x:c r="X11" s="73" t="n">
        <x:f>IF(X8&lt;=0,0,MIN(X8+X12,IF('Вводные'!$D$31=0,'Вводные'!$D$30/'Вводные'!$D$32,-PMT('Вводные'!$D$31/12,'Вводные'!$D$32,'Вводные'!$D$30))))</x:f>
        <x:v>168282.1322809206</x:v>
      </x:c>
      <x:c r="Y11" s="73" t="n">
        <x:f>IF(Y8&lt;=0,0,MIN(Y8+Y12,IF('Вводные'!$D$31=0,'Вводные'!$D$30/'Вводные'!$D$32,-PMT('Вводные'!$D$31/12,'Вводные'!$D$32,'Вводные'!$D$30))))</x:f>
        <x:v>168282.1322809206</x:v>
      </x:c>
      <x:c r="Z11" s="73" t="n">
        <x:f>IF(Z8&lt;=0,0,MIN(Z8+Z12,IF('Вводные'!$D$31=0,'Вводные'!$D$30/'Вводные'!$D$32,-PMT('Вводные'!$D$31/12,'Вводные'!$D$32,'Вводные'!$D$30))))</x:f>
        <x:v>168282.1322809206</x:v>
      </x:c>
      <x:c r="AA11" s="73" t="n">
        <x:f>IF(AA8&lt;=0,0,MIN(AA8+AA12,IF('Вводные'!$D$31=0,'Вводные'!$D$30/'Вводные'!$D$32,-PMT('Вводные'!$D$31/12,'Вводные'!$D$32,'Вводные'!$D$30))))</x:f>
        <x:v>168282.1322809206</x:v>
      </x:c>
      <x:c r="AB11" s="73" t="n">
        <x:f>IF(AB8&lt;=0,0,MIN(AB8+AB12,IF('Вводные'!$D$31=0,'Вводные'!$D$30/'Вводные'!$D$32,-PMT('Вводные'!$D$31/12,'Вводные'!$D$32,'Вводные'!$D$30))))</x:f>
        <x:v>168282.1322809206</x:v>
      </x:c>
      <x:c r="AC11" s="73" t="n">
        <x:f>IF(AC8&lt;=0,0,MIN(AC8+AC12,IF('Вводные'!$D$31=0,'Вводные'!$D$30/'Вводные'!$D$32,-PMT('Вводные'!$D$31/12,'Вводные'!$D$32,'Вводные'!$D$30))))</x:f>
        <x:v>168282.1322809206</x:v>
      </x:c>
      <x:c r="AD11" s="73" t="n">
        <x:f>IF(AD8&lt;=0,0,MIN(AD8+AD12,IF('Вводные'!$D$31=0,'Вводные'!$D$30/'Вводные'!$D$32,-PMT('Вводные'!$D$31/12,'Вводные'!$D$32,'Вводные'!$D$30))))</x:f>
        <x:v>168282.1322809206</x:v>
      </x:c>
      <x:c r="AE11" s="73" t="n">
        <x:f>IF(AE8&lt;=0,0,MIN(AE8+AE12,IF('Вводные'!$D$31=0,'Вводные'!$D$30/'Вводные'!$D$32,-PMT('Вводные'!$D$31/12,'Вводные'!$D$32,'Вводные'!$D$30))))</x:f>
        <x:v>168282.1322809206</x:v>
      </x:c>
      <x:c r="AF11" s="73" t="n">
        <x:f>IF(AF8&lt;=0,0,MIN(AF8+AF12,IF('Вводные'!$D$31=0,'Вводные'!$D$30/'Вводные'!$D$32,-PMT('Вводные'!$D$31/12,'Вводные'!$D$32,'Вводные'!$D$30))))</x:f>
        <x:v>168282.1322809206</x:v>
      </x:c>
      <x:c r="AG11" s="73" t="n">
        <x:f>IF(AG8&lt;=0,0,MIN(AG8+AG12,IF('Вводные'!$D$31=0,'Вводные'!$D$30/'Вводные'!$D$32,-PMT('Вводные'!$D$31/12,'Вводные'!$D$32,'Вводные'!$D$30))))</x:f>
        <x:v>168282.1322809206</x:v>
      </x:c>
      <x:c r="AH11" s="73" t="n">
        <x:f>IF(AH8&lt;=0,0,MIN(AH8+AH12,IF('Вводные'!$D$31=0,'Вводные'!$D$30/'Вводные'!$D$32,-PMT('Вводные'!$D$31/12,'Вводные'!$D$32,'Вводные'!$D$30))))</x:f>
        <x:v>168282.1322809206</x:v>
      </x:c>
      <x:c r="AI11" s="73" t="n">
        <x:f>IF(AI8&lt;=0,0,MIN(AI8+AI12,IF('Вводные'!$D$31=0,'Вводные'!$D$30/'Вводные'!$D$32,-PMT('Вводные'!$D$31/12,'Вводные'!$D$32,'Вводные'!$D$30))))</x:f>
        <x:v>168282.1322809206</x:v>
      </x:c>
      <x:c r="AJ11" s="73" t="n">
        <x:f>IF(AJ8&lt;=0,0,MIN(AJ8+AJ12,IF('Вводные'!$D$31=0,'Вводные'!$D$30/'Вводные'!$D$32,-PMT('Вводные'!$D$31/12,'Вводные'!$D$32,'Вводные'!$D$30))))</x:f>
        <x:v>168282.1322809206</x:v>
      </x:c>
      <x:c r="AK11" s="73" t="n">
        <x:f>IF(AK8&lt;=0,0,MIN(AK8+AK12,IF('Вводные'!$D$31=0,'Вводные'!$D$30/'Вводные'!$D$32,-PMT('Вводные'!$D$31/12,'Вводные'!$D$32,'Вводные'!$D$30))))</x:f>
        <x:v>168282.1322809206</x:v>
      </x:c>
      <x:c r="AL11" s="73" t="n">
        <x:f>IF(AL8&lt;=0,0,MIN(AL8+AL12,IF('Вводные'!$D$31=0,'Вводные'!$D$30/'Вводные'!$D$32,-PMT('Вводные'!$D$31/12,'Вводные'!$D$32,'Вводные'!$D$30))))</x:f>
        <x:v>168282.1322809206</x:v>
      </x:c>
      <x:c r="AM11" s="73" t="n">
        <x:f>IF(AM8&lt;=0,0,MIN(AM8+AM12,IF('Вводные'!$D$31=0,'Вводные'!$D$30/'Вводные'!$D$32,-PMT('Вводные'!$D$31/12,'Вводные'!$D$32,'Вводные'!$D$30))))</x:f>
        <x:v>168282.1322809206</x:v>
      </x:c>
      <x:c r="AN11" s="73" t="n">
        <x:f>IF(AN8&lt;=0,0,MIN(AN8+AN12,IF('Вводные'!$D$31=0,'Вводные'!$D$30/'Вводные'!$D$32,-PMT('Вводные'!$D$31/12,'Вводные'!$D$32,'Вводные'!$D$30))))</x:f>
        <x:v>168282.1322809206</x:v>
      </x:c>
      <x:c r="AO11" s="73" t="n">
        <x:f>IF(AO8&lt;=0,0,MIN(AO8+AO12,IF('Вводные'!$D$31=0,'Вводные'!$D$30/'Вводные'!$D$32,-PMT('Вводные'!$D$31/12,'Вводные'!$D$32,'Вводные'!$D$30))))</x:f>
        <x:v>168282.1322809206</x:v>
      </x:c>
      <x:c r="AP11" s="73" t="n">
        <x:f>IF(AP8&lt;=0,0,MIN(AP8+AP12,IF('Вводные'!$D$31=0,'Вводные'!$D$30/'Вводные'!$D$32,-PMT('Вводные'!$D$31/12,'Вводные'!$D$32,'Вводные'!$D$30))))</x:f>
        <x:v>168282.1322809206</x:v>
      </x:c>
      <x:c r="AQ11" s="73" t="n">
        <x:f>IF(AQ8&lt;=0,0,MIN(AQ8+AQ12,IF('Вводные'!$D$31=0,'Вводные'!$D$30/'Вводные'!$D$32,-PMT('Вводные'!$D$31/12,'Вводные'!$D$32,'Вводные'!$D$30))))</x:f>
        <x:v>168282.1322809206</x:v>
      </x:c>
      <x:c r="AR11" s="73" t="n">
        <x:f>IF(AR8&lt;=0,0,MIN(AR8+AR12,IF('Вводные'!$D$31=0,'Вводные'!$D$30/'Вводные'!$D$32,-PMT('Вводные'!$D$31/12,'Вводные'!$D$32,'Вводные'!$D$30))))</x:f>
        <x:v>168282.1322809206</x:v>
      </x:c>
      <x:c r="AS11" s="73" t="n">
        <x:f>IF(AS8&lt;=0,0,MIN(AS8+AS12,IF('Вводные'!$D$31=0,'Вводные'!$D$30/'Вводные'!$D$32,-PMT('Вводные'!$D$31/12,'Вводные'!$D$32,'Вводные'!$D$30))))</x:f>
        <x:v>168282.1322809206</x:v>
      </x:c>
      <x:c r="AT11" s="73" t="n">
        <x:f>IF(AT8&lt;=0,0,MIN(AT8+AT12,IF('Вводные'!$D$31=0,'Вводные'!$D$30/'Вводные'!$D$32,-PMT('Вводные'!$D$31/12,'Вводные'!$D$32,'Вводные'!$D$30))))</x:f>
        <x:v>168282.1322809206</x:v>
      </x:c>
      <x:c r="AU11" s="73" t="n">
        <x:f>IF(AU8&lt;=0,0,MIN(AU8+AU12,IF('Вводные'!$D$31=0,'Вводные'!$D$30/'Вводные'!$D$32,-PMT('Вводные'!$D$31/12,'Вводные'!$D$32,'Вводные'!$D$30))))</x:f>
        <x:v>168282.1322809206</x:v>
      </x:c>
      <x:c r="AV11" s="73" t="n">
        <x:f>IF(AV8&lt;=0,0,MIN(AV8+AV12,IF('Вводные'!$D$31=0,'Вводные'!$D$30/'Вводные'!$D$32,-PMT('Вводные'!$D$31/12,'Вводные'!$D$32,'Вводные'!$D$30))))</x:f>
        <x:v>168282.1322809206</x:v>
      </x:c>
      <x:c r="AW11" s="73" t="n">
        <x:f>IF(AW8&lt;=0,0,MIN(AW8+AW12,IF('Вводные'!$D$31=0,'Вводные'!$D$30/'Вводные'!$D$32,-PMT('Вводные'!$D$31/12,'Вводные'!$D$32,'Вводные'!$D$30))))</x:f>
        <x:v>168282.1322809206</x:v>
      </x:c>
      <x:c r="AX11" s="73" t="n">
        <x:f>IF(AX8&lt;=0,0,MIN(AX8+AX12,IF('Вводные'!$D$31=0,'Вводные'!$D$30/'Вводные'!$D$32,-PMT('Вводные'!$D$31/12,'Вводные'!$D$32,'Вводные'!$D$30))))</x:f>
        <x:v>168282.1322809206</x:v>
      </x:c>
      <x:c r="AY11" s="73" t="n">
        <x:f>IF(AY8&lt;=0,0,MIN(AY8+AY12,IF('Вводные'!$D$31=0,'Вводные'!$D$30/'Вводные'!$D$32,-PMT('Вводные'!$D$31/12,'Вводные'!$D$32,'Вводные'!$D$30))))</x:f>
        <x:v>168282.1322809206</x:v>
      </x:c>
      <x:c r="AZ11" s="73" t="n">
        <x:f>IF(AZ8&lt;=0,0,MIN(AZ8+AZ12,IF('Вводные'!$D$31=0,'Вводные'!$D$30/'Вводные'!$D$32,-PMT('Вводные'!$D$31/12,'Вводные'!$D$32,'Вводные'!$D$30))))</x:f>
        <x:v>168282.1322809206</x:v>
      </x:c>
      <x:c r="BA11" s="73" t="n">
        <x:f>IF(BA8&lt;=0,0,MIN(BA8+BA12,IF('Вводные'!$D$31=0,'Вводные'!$D$30/'Вводные'!$D$32,-PMT('Вводные'!$D$31/12,'Вводные'!$D$32,'Вводные'!$D$30))))</x:f>
        <x:v>168282.1322809206</x:v>
      </x:c>
      <x:c r="BB11" s="73" t="n">
        <x:f>IF(BB8&lt;=0,0,MIN(BB8+BB12,IF('Вводные'!$D$31=0,'Вводные'!$D$30/'Вводные'!$D$32,-PMT('Вводные'!$D$31/12,'Вводные'!$D$32,'Вводные'!$D$30))))</x:f>
        <x:v>168282.1322809206</x:v>
      </x:c>
      <x:c r="BC11" s="73" t="n">
        <x:f>IF(BC8&lt;=0,0,MIN(BC8+BC12,IF('Вводные'!$D$31=0,'Вводные'!$D$30/'Вводные'!$D$32,-PMT('Вводные'!$D$31/12,'Вводные'!$D$32,'Вводные'!$D$30))))</x:f>
        <x:v>168282.1322809206</x:v>
      </x:c>
      <x:c r="BD11" s="73" t="n">
        <x:f>IF(BD8&lt;=0,0,MIN(BD8+BD12,IF('Вводные'!$D$31=0,'Вводные'!$D$30/'Вводные'!$D$32,-PMT('Вводные'!$D$31/12,'Вводные'!$D$32,'Вводные'!$D$30))))</x:f>
        <x:v>168282.1322809206</x:v>
      </x:c>
      <x:c r="BE11" s="73" t="n">
        <x:f>IF(BE8&lt;=0,0,MIN(BE8+BE12,IF('Вводные'!$D$31=0,'Вводные'!$D$30/'Вводные'!$D$32,-PMT('Вводные'!$D$31/12,'Вводные'!$D$32,'Вводные'!$D$30))))</x:f>
        <x:v>168282.1322809206</x:v>
      </x:c>
      <x:c r="BF11" s="73" t="n">
        <x:f>IF(BF8&lt;=0,0,MIN(BF8+BF12,IF('Вводные'!$D$31=0,'Вводные'!$D$30/'Вводные'!$D$32,-PMT('Вводные'!$D$31/12,'Вводные'!$D$32,'Вводные'!$D$30))))</x:f>
        <x:v>168282.1322809206</x:v>
      </x:c>
      <x:c r="BG11" s="73" t="n">
        <x:f>IF(BG8&lt;=0,0,MIN(BG8+BG12,IF('Вводные'!$D$31=0,'Вводные'!$D$30/'Вводные'!$D$32,-PMT('Вводные'!$D$31/12,'Вводные'!$D$32,'Вводные'!$D$30))))</x:f>
        <x:v>168282.1322809206</x:v>
      </x:c>
      <x:c r="BH11" s="73" t="n">
        <x:f>IF(BH8&lt;=0,0,MIN(BH8+BH12,IF('Вводные'!$D$31=0,'Вводные'!$D$30/'Вводные'!$D$32,-PMT('Вводные'!$D$31/12,'Вводные'!$D$32,'Вводные'!$D$30))))</x:f>
        <x:v>168282.1322809206</x:v>
      </x:c>
      <x:c r="BI11" s="73" t="n">
        <x:f>IF(BI8&lt;=0,0,MIN(BI8+BI12,IF('Вводные'!$D$31=0,'Вводные'!$D$30/'Вводные'!$D$32,-PMT('Вводные'!$D$31/12,'Вводные'!$D$32,'Вводные'!$D$30))))</x:f>
        <x:v>168282.1322809206</x:v>
      </x:c>
      <x:c r="BJ11" s="73" t="n">
        <x:f>IF(BJ8&lt;=0,0,MIN(BJ8+BJ12,IF('Вводные'!$D$31=0,'Вводные'!$D$30/'Вводные'!$D$32,-PMT('Вводные'!$D$31/12,'Вводные'!$D$32,'Вводные'!$D$30))))</x:f>
        <x:v>168282.1322809206</x:v>
      </x:c>
      <x:c r="BK11" s="73" t="n">
        <x:f>IF(BK8&lt;=0,0,MIN(BK8+BK12,IF('Вводные'!$D$31=0,'Вводные'!$D$30/'Вводные'!$D$32,-PMT('Вводные'!$D$31/12,'Вводные'!$D$32,'Вводные'!$D$30))))</x:f>
        <x:v>168282.1322809182</x:v>
      </x:c>
    </x:row>
    <x:row r="12" ht="22" customHeight="1">
      <x:c r="A12" s="56"/>
      <x:c r="B12" s="56"/>
      <x:c r="C12" s="56" t="str">
        <x:v>Проценты</x:v>
      </x:c>
      <x:c r="D12" s="74" t="n">
        <x:f>D8*D10</x:f>
        <x:v>113750</x:v>
      </x:c>
      <x:c r="E12" s="74" t="n">
        <x:f>E8*E10</x:f>
        <x:v>112716.16165884088</x:v>
      </x:c>
      <x:c r="F12" s="74" t="n">
        <x:f>F8*F10</x:f>
        <x:v>111662.72346579729</x:v>
      </x:c>
      <x:c r="G12" s="74" t="n">
        <x:f>G8*G10</x:f>
        <x:v>110589.31384034392</x:v>
      </x:c>
      <x:c r="H12" s="74" t="n">
        <x:f>H8*H10</x:f>
        <x:v>109495.55415740798</x:v>
      </x:c>
      <x:c r="I12" s="74" t="n">
        <x:f>I8*I10</x:f>
        <x:v>108381.05861381638</x:v>
      </x:c>
      <x:c r="J12" s="74" t="n">
        <x:f>J8*J10</x:f>
        <x:v>107245.43409221087</x:v>
      </x:c>
      <x:c r="K12" s="74" t="n">
        <x:f>K8*K10</x:f>
        <x:v>106088.28002238323</x:v>
      </x:c>
      <x:c r="L12" s="74" t="n">
        <x:f>L8*L10</x:f>
        <x:v>104909.18823998181</x:v>
      </x:c>
      <x:c r="M12" s="74" t="n">
        <x:f>M8*M10</x:f>
        <x:v>103707.742842539</x:v>
      </x:c>
      <x:c r="N12" s="74" t="n">
        <x:f>N8*N10</x:f>
        <x:v>102483.52004276968</x:v>
      </x:c>
      <x:c r="O12" s="74" t="n">
        <x:f>O8*O10</x:f>
        <x:v>101236.08801908807</x:v>
      </x:c>
      <x:c r="P12" s="74" t="n">
        <x:f>P8*P10</x:f>
        <x:v>99965.00676329083</x:v>
      </x:c>
      <x:c r="Q12" s="74" t="n">
        <x:f>Q8*Q10</x:f>
        <x:v>98669.82792535242</x:v>
      </x:c>
      <x:c r="R12" s="74" t="n">
        <x:f>R8*R10</x:f>
        <x:v>97350.09465527811</x:v>
      </x:c>
      <x:c r="S12" s="74" t="n">
        <x:f>S8*S10</x:f>
        <x:v>96005.34144195863</x:v>
      </x:c>
      <x:c r="T12" s="74" t="n">
        <x:f>T8*T10</x:f>
        <x:v>94635.09394896998</x:v>
      </x:c>
      <x:c r="U12" s="74" t="n">
        <x:f>U8*U10</x:f>
        <x:v>93238.86884726008</x:v>
      </x:c>
      <x:c r="V12" s="74" t="n">
        <x:f>V8*V10</x:f>
        <x:v>91816.17364466359</x:v>
      </x:c>
      <x:c r="W12" s="74" t="n">
        <x:f>W8*W10</x:f>
        <x:v>90366.50651218455</x:v>
      </x:c>
      <x:c r="X12" s="74" t="n">
        <x:f>X8*X10</x:f>
        <x:v>88889.35610698561</x:v>
      </x:c>
      <x:c r="Y12" s="74" t="n">
        <x:f>Y8*Y10</x:f>
        <x:v>87384.20139202141</x:v>
      </x:c>
      <x:c r="Z12" s="74" t="n">
        <x:f>Z8*Z10</x:f>
        <x:v>85850.51145225269</x:v>
      </x:c>
      <x:c r="AA12" s="74" t="n">
        <x:f>AA8*AA10</x:f>
        <x:v>84287.74530737587</x:v>
      </x:c>
      <x:c r="AB12" s="74" t="n">
        <x:f>AB8*AB10</x:f>
        <x:v>82695.35172100241</x:v>
      </x:c>
      <x:c r="AC12" s="74" t="n">
        <x:f>AC8*AC10</x:f>
        <x:v>81072.76900622064</x:v>
      </x:c>
      <x:c r="AD12" s="74" t="n">
        <x:f>AD8*AD10</x:f>
        <x:v>79419.42482747111</x:v>
      </x:c>
      <x:c r="AE12" s="74" t="n">
        <x:f>AE8*AE10</x:f>
        <x:v>77734.73599866613</x:v>
      </x:c>
      <x:c r="AF12" s="74" t="n">
        <x:f>AF8*AF10</x:f>
        <x:v>76018.10827748173</x:v>
      </x:c>
      <x:c r="AG12" s="74" t="n">
        <x:f>AG8*AG10</x:f>
        <x:v>74268.93615574988</x:v>
      </x:c>
      <x:c r="AH12" s="74" t="n">
        <x:f>AH8*AH10</x:f>
        <x:v>72486.60264587685</x:v>
      </x:c>
      <x:c r="AI12" s="74" t="n">
        <x:f>AI8*AI10</x:f>
        <x:v>70670.47906321248</x:v>
      </x:c>
      <x:c r="AJ12" s="74" t="n">
        <x:f>AJ8*AJ10</x:f>
        <x:v>68819.92480429342</x:v>
      </x:c>
      <x:c r="AK12" s="74" t="n">
        <x:f>AK8*AK10</x:f>
        <x:v>66934.28712088236</x:v>
      </x:c>
      <x:c r="AL12" s="74" t="n">
        <x:f>AL8*AL10</x:f>
        <x:v>65012.90088972331</x:v>
      </x:c>
      <x:c r="AM12" s="74" t="n">
        <x:f>AM8*AM10</x:f>
        <x:v>63055.088377931854</x:v>
      </x:c>
      <x:c r="AN12" s="74" t="n">
        <x:f>AN8*AN10</x:f>
        <x:v>61060.1590039377</x:v>
      </x:c>
      <x:c r="AO12" s="74" t="n">
        <x:f>AO8*AO10</x:f>
        <x:v>59027.409093894894</x:v>
      </x:c>
      <x:c r="AP12" s="74" t="n">
        <x:f>AP8*AP10</x:f>
        <x:v>56956.1216334742</x:v>
      </x:c>
      <x:c r="AQ12" s="74" t="n">
        <x:f>AQ8*AQ10</x:f>
        <x:v>54845.5660149497</x:v>
      </x:c>
      <x:c r="AR12" s="74" t="n">
        <x:f>AR8*AR10</x:f>
        <x:v>52694.997779490666</x:v>
      </x:c>
      <x:c r="AS12" s="74" t="n">
        <x:f>AS8*AS10</x:f>
        <x:v>50503.65835456773</x:v>
      </x:c>
      <x:c r="AT12" s="74" t="n">
        <x:f>AT8*AT10</x:f>
        <x:v>48270.77478638062</x:v>
      </x:c>
      <x:c r="AU12" s="74" t="n">
        <x:f>AU8*AU10</x:f>
        <x:v>45995.5594672133</x:v>
      </x:c>
      <x:c r="AV12" s="74" t="n">
        <x:f>AV8*AV10</x:f>
        <x:v>43677.209857620095</x:v>
      </x:c>
      <x:c r="AW12" s="74" t="n">
        <x:f>AW8*AW10</x:f>
        <x:v>41314.908203345025</x:v>
      </x:c>
      <x:c r="AX12" s="74" t="n">
        <x:f>AX8*AX10</x:f>
        <x:v>38907.82124687432</x:v>
      </x:c>
      <x:c r="AY12" s="74" t="n">
        <x:f>AY8*AY10</x:f>
        <x:v>36455.09993352053</x:v>
      </x:c>
      <x:c r="AZ12" s="74" t="n">
        <x:f>AZ8*AZ10</x:f>
        <x:v>33955.879111934395</x:v>
      </x:c>
      <x:c r="BA12" s="74" t="n">
        <x:f>BA8*BA10</x:f>
        <x:v>31409.277228939034</x:v>
      </x:c>
      <x:c r="BB12" s="74" t="n">
        <x:f>BB8*BB10</x:f>
        <x:v>28814.39601857855</x:v>
      </x:c>
      <x:c r="BC12" s="74" t="n">
        <x:f>BC8*BC10</x:f>
        <x:v>26170.320185271652</x:v>
      </x:c>
      <x:c r="BD12" s="74" t="n">
        <x:f>BD8*BD10</x:f>
        <x:v>23476.11708095831</x:v>
      </x:c>
      <x:c r="BE12" s="74" t="n">
        <x:f>BE8*BE10</x:f>
        <x:v>20730.83637612569</x:v>
      </x:c>
      <x:c r="BF12" s="74" t="n">
        <x:f>BF8*BF10</x:f>
        <x:v>17933.509724597287</x:v>
      </x:c>
      <x:c r="BG12" s="74" t="n">
        <x:f>BG8*BG10</x:f>
        <x:v>15083.150421966991</x:v>
      </x:c>
      <x:c r="BH12" s="74" t="n">
        <x:f>BH8*BH10</x:f>
        <x:v>12178.753057557662</x:v>
      </x:c>
      <x:c r="BI12" s="74" t="n">
        <x:f>BI8*BI10</x:f>
        <x:v>9219.293159781406</x:v>
      </x:c>
      <x:c r="BJ12" s="74" t="n">
        <x:f>BJ8*BJ10</x:f>
        <x:v>6203.726834776475</x:v>
      </x:c>
      <x:c r="BK12" s="74" t="n">
        <x:f>BK8*BK10</x:f>
        <x:v>3130.9903981933253</x:v>
      </x:c>
    </x:row>
    <x:row r="13" ht="22" customHeight="1">
      <x:c r="A13" s="56"/>
      <x:c r="B13" s="56"/>
      <x:c r="C13" s="56" t="str">
        <x:v>Основной долг</x:v>
      </x:c>
      <x:c r="D13" s="74" t="n">
        <x:f>D11-D12</x:f>
        <x:v>54532.1322809206</x:v>
      </x:c>
      <x:c r="E13" s="74" t="n">
        <x:f>E11-E12</x:f>
        <x:v>55565.97062207972</x:v>
      </x:c>
      <x:c r="F13" s="74" t="n">
        <x:f>F11-F12</x:f>
        <x:v>56619.408815123315</x:v>
      </x:c>
      <x:c r="G13" s="74" t="n">
        <x:f>G11-G12</x:f>
        <x:v>57692.81844057668</x:v>
      </x:c>
      <x:c r="H13" s="74" t="n">
        <x:f>H11-H12</x:f>
        <x:v>58786.57812351262</x:v>
      </x:c>
      <x:c r="I13" s="74" t="n">
        <x:f>I11-I12</x:f>
        <x:v>59901.073667104225</x:v>
      </x:c>
      <x:c r="J13" s="74" t="n">
        <x:f>J11-J12</x:f>
        <x:v>61036.698188709735</x:v>
      </x:c>
      <x:c r="K13" s="74" t="n">
        <x:f>K11-K12</x:f>
        <x:v>62193.85225853737</x:v>
      </x:c>
      <x:c r="L13" s="74" t="n">
        <x:f>L11-L12</x:f>
        <x:v>63372.94404093879</x:v>
      </x:c>
      <x:c r="M13" s="74" t="n">
        <x:f>M11-M12</x:f>
        <x:v>64574.38943838161</x:v>
      </x:c>
      <x:c r="N13" s="74" t="n">
        <x:f>N11-N12</x:f>
        <x:v>65798.61223815092</x:v>
      </x:c>
      <x:c r="O13" s="74" t="n">
        <x:f>O11-O12</x:f>
        <x:v>67046.04426183253</x:v>
      </x:c>
      <x:c r="P13" s="74" t="n">
        <x:f>P11-P12</x:f>
        <x:v>68317.12551762977</x:v>
      </x:c>
      <x:c r="Q13" s="74" t="n">
        <x:f>Q11-Q12</x:f>
        <x:v>69612.30435556818</x:v>
      </x:c>
      <x:c r="R13" s="74" t="n">
        <x:f>R11-R12</x:f>
        <x:v>70932.0376256425</x:v>
      </x:c>
      <x:c r="S13" s="74" t="n">
        <x:f>S11-S12</x:f>
        <x:v>72276.79083896197</x:v>
      </x:c>
      <x:c r="T13" s="74" t="n">
        <x:f>T11-T12</x:f>
        <x:v>73647.03833195062</x:v>
      </x:c>
      <x:c r="U13" s="74" t="n">
        <x:f>U11-U12</x:f>
        <x:v>75043.26343366053</x:v>
      </x:c>
      <x:c r="V13" s="74" t="n">
        <x:f>V11-V12</x:f>
        <x:v>76465.95863625701</x:v>
      </x:c>
      <x:c r="W13" s="74" t="n">
        <x:f>W11-W12</x:f>
        <x:v>77915.62576873605</x:v>
      </x:c>
      <x:c r="X13" s="74" t="n">
        <x:f>X11-X12</x:f>
        <x:v>79392.776173935</x:v>
      </x:c>
      <x:c r="Y13" s="74" t="n">
        <x:f>Y11-Y12</x:f>
        <x:v>80897.9308888992</x:v>
      </x:c>
      <x:c r="Z13" s="74" t="n">
        <x:f>Z11-Z12</x:f>
        <x:v>82431.62082866792</x:v>
      </x:c>
      <x:c r="AA13" s="74" t="n">
        <x:f>AA11-AA12</x:f>
        <x:v>83994.38697354474</x:v>
      </x:c>
      <x:c r="AB13" s="74" t="n">
        <x:f>AB11-AB12</x:f>
        <x:v>85586.78055991819</x:v>
      </x:c>
      <x:c r="AC13" s="74" t="n">
        <x:f>AC11-AC12</x:f>
        <x:v>87209.36327469996</x:v>
      </x:c>
      <x:c r="AD13" s="74" t="n">
        <x:f>AD11-AD12</x:f>
        <x:v>88862.70745344949</x:v>
      </x:c>
      <x:c r="AE13" s="74" t="n">
        <x:f>AE11-AE12</x:f>
        <x:v>90547.39628225447</x:v>
      </x:c>
      <x:c r="AF13" s="74" t="n">
        <x:f>AF11-AF12</x:f>
        <x:v>92264.02400343887</x:v>
      </x:c>
      <x:c r="AG13" s="74" t="n">
        <x:f>AG11-AG12</x:f>
        <x:v>94013.19612517073</x:v>
      </x:c>
      <x:c r="AH13" s="74" t="n">
        <x:f>AH11-AH12</x:f>
        <x:v>95795.52963504376</x:v>
      </x:c>
      <x:c r="AI13" s="74" t="n">
        <x:f>AI11-AI12</x:f>
        <x:v>97611.65321770812</x:v>
      </x:c>
      <x:c r="AJ13" s="74" t="n">
        <x:f>AJ11-AJ12</x:f>
        <x:v>99462.20747662718</x:v>
      </x:c>
      <x:c r="AK13" s="74" t="n">
        <x:f>AK11-AK12</x:f>
        <x:v>101347.84516003824</x:v>
      </x:c>
      <x:c r="AL13" s="74" t="n">
        <x:f>AL11-AL12</x:f>
        <x:v>103269.2313911973</x:v>
      </x:c>
      <x:c r="AM13" s="74" t="n">
        <x:f>AM11-AM12</x:f>
        <x:v>105227.04390298875</x:v>
      </x:c>
      <x:c r="AN13" s="74" t="n">
        <x:f>AN11-AN12</x:f>
        <x:v>107221.9732769829</x:v>
      </x:c>
      <x:c r="AO13" s="74" t="n">
        <x:f>AO11-AO12</x:f>
        <x:v>109254.72318702571</x:v>
      </x:c>
      <x:c r="AP13" s="74" t="n">
        <x:f>AP11-AP12</x:f>
        <x:v>111326.01064744641</x:v>
      </x:c>
      <x:c r="AQ13" s="74" t="n">
        <x:f>AQ11-AQ12</x:f>
        <x:v>113436.5662659709</x:v>
      </x:c>
      <x:c r="AR13" s="74" t="n">
        <x:f>AR11-AR12</x:f>
        <x:v>115587.13450142994</x:v>
      </x:c>
      <x:c r="AS13" s="74" t="n">
        <x:f>AS11-AS12</x:f>
        <x:v>117778.47392635288</x:v>
      </x:c>
      <x:c r="AT13" s="74" t="n">
        <x:f>AT11-AT12</x:f>
        <x:v>120011.35749453999</x:v>
      </x:c>
      <x:c r="AU13" s="74" t="n">
        <x:f>AU11-AU12</x:f>
        <x:v>122286.5728137073</x:v>
      </x:c>
      <x:c r="AV13" s="74" t="n">
        <x:f>AV11-AV12</x:f>
        <x:v>124604.92242330051</x:v>
      </x:c>
      <x:c r="AW13" s="74" t="n">
        <x:f>AW11-AW12</x:f>
        <x:v>126967.22407757558</x:v>
      </x:c>
      <x:c r="AX13" s="74" t="n">
        <x:f>AX11-AX12</x:f>
        <x:v>129374.31103404629</x:v>
      </x:c>
      <x:c r="AY13" s="74" t="n">
        <x:f>AY11-AY12</x:f>
        <x:v>131827.0323474001</x:v>
      </x:c>
      <x:c r="AZ13" s="74" t="n">
        <x:f>AZ11-AZ12</x:f>
        <x:v>134326.2531689862</x:v>
      </x:c>
      <x:c r="BA13" s="74" t="n">
        <x:f>BA11-BA12</x:f>
        <x:v>136872.85505198158</x:v>
      </x:c>
      <x:c r="BB13" s="74" t="n">
        <x:f>BB11-BB12</x:f>
        <x:v>139467.73626234205</x:v>
      </x:c>
      <x:c r="BC13" s="74" t="n">
        <x:f>BC11-BC12</x:f>
        <x:v>142111.81209564896</x:v>
      </x:c>
      <x:c r="BD13" s="74" t="n">
        <x:f>BD11-BD12</x:f>
        <x:v>144806.0151999623</x:v>
      </x:c>
      <x:c r="BE13" s="74" t="n">
        <x:f>BE11-BE12</x:f>
        <x:v>147551.2959047949</x:v>
      </x:c>
      <x:c r="BF13" s="74" t="n">
        <x:f>BF11-BF12</x:f>
        <x:v>150348.6225563233</x:v>
      </x:c>
      <x:c r="BG13" s="74" t="n">
        <x:f>BG11-BG12</x:f>
        <x:v>153198.9818589536</x:v>
      </x:c>
      <x:c r="BH13" s="74" t="n">
        <x:f>BH11-BH12</x:f>
        <x:v>156103.37922336295</x:v>
      </x:c>
      <x:c r="BI13" s="74" t="n">
        <x:f>BI11-BI12</x:f>
        <x:v>159062.8391211392</x:v>
      </x:c>
      <x:c r="BJ13" s="74" t="n">
        <x:f>BJ11-BJ12</x:f>
        <x:v>162078.40544614414</x:v>
      </x:c>
      <x:c r="BK13" s="74" t="n">
        <x:f>BK11-BK12</x:f>
        <x:v>165151.14188272486</x:v>
      </x:c>
    </x:row>
    <x:row r="14" ht="22" customHeight="1">
      <x:c r="A14" s="56"/>
      <x:c r="B14" s="56"/>
      <x:c r="C14" s="56" t="str">
        <x:v>Долг на конец</x:v>
      </x:c>
      <x:c r="D14" s="74" t="n">
        <x:f>MAX(0,D8-D13)</x:f>
        <x:v>5945467.867719079</x:v>
      </x:c>
      <x:c r="E14" s="74" t="n">
        <x:f>MAX(0,E8-E13)</x:f>
        <x:v>5889901.897097</x:v>
      </x:c>
      <x:c r="F14" s="74" t="n">
        <x:f>MAX(0,F8-F13)</x:f>
        <x:v>5833282.488281877</x:v>
      </x:c>
      <x:c r="G14" s="74" t="n">
        <x:f>MAX(0,G8-G13)</x:f>
        <x:v>5775589.6698413</x:v>
      </x:c>
      <x:c r="H14" s="74" t="n">
        <x:f>MAX(0,H8-H13)</x:f>
        <x:v>5716803.091717787</x:v>
      </x:c>
      <x:c r="I14" s="74" t="n">
        <x:f>MAX(0,I8-I13)</x:f>
        <x:v>5656902.018050683</x:v>
      </x:c>
      <x:c r="J14" s="74" t="n">
        <x:f>MAX(0,J8-J13)</x:f>
        <x:v>5595865.319861973</x:v>
      </x:c>
      <x:c r="K14" s="74" t="n">
        <x:f>MAX(0,K8-K13)</x:f>
        <x:v>5533671.467603436</x:v>
      </x:c>
      <x:c r="L14" s="74" t="n">
        <x:f>MAX(0,L8-L13)</x:f>
        <x:v>5470298.5235624965</x:v>
      </x:c>
      <x:c r="M14" s="74" t="n">
        <x:f>MAX(0,M8-M13)</x:f>
        <x:v>5405724.134124115</x:v>
      </x:c>
      <x:c r="N14" s="74" t="n">
        <x:f>MAX(0,N8-N13)</x:f>
        <x:v>5339925.521885964</x:v>
      </x:c>
      <x:c r="O14" s="74" t="n">
        <x:f>MAX(0,O8-O13)</x:f>
        <x:v>5272879.477624131</x:v>
      </x:c>
      <x:c r="P14" s="74" t="n">
        <x:f>MAX(0,P8-P13)</x:f>
        <x:v>5204562.352106501</x:v>
      </x:c>
      <x:c r="Q14" s="74" t="n">
        <x:f>MAX(0,Q8-Q13)</x:f>
        <x:v>5134950.047750933</x:v>
      </x:c>
      <x:c r="R14" s="74" t="n">
        <x:f>MAX(0,R8-R13)</x:f>
        <x:v>5064018.010125291</x:v>
      </x:c>
      <x:c r="S14" s="74" t="n">
        <x:f>MAX(0,S8-S13)</x:f>
        <x:v>4991741.219286328</x:v>
      </x:c>
      <x:c r="T14" s="74" t="n">
        <x:f>MAX(0,T8-T13)</x:f>
        <x:v>4918094.180954377</x:v>
      </x:c>
      <x:c r="U14" s="74" t="n">
        <x:f>MAX(0,U8-U13)</x:f>
        <x:v>4843050.917520717</x:v>
      </x:c>
      <x:c r="V14" s="74" t="n">
        <x:f>MAX(0,V8-V13)</x:f>
        <x:v>4766584.95888446</x:v>
      </x:c>
      <x:c r="W14" s="74" t="n">
        <x:f>MAX(0,W8-W13)</x:f>
        <x:v>4688669.333115724</x:v>
      </x:c>
      <x:c r="X14" s="74" t="n">
        <x:f>MAX(0,X8-X13)</x:f>
        <x:v>4609276.556941789</x:v>
      </x:c>
      <x:c r="Y14" s="74" t="n">
        <x:f>MAX(0,Y8-Y13)</x:f>
        <x:v>4528378.626052889</x:v>
      </x:c>
      <x:c r="Z14" s="74" t="n">
        <x:f>MAX(0,Z8-Z13)</x:f>
        <x:v>4445947.005224221</x:v>
      </x:c>
      <x:c r="AA14" s="74" t="n">
        <x:f>MAX(0,AA8-AA13)</x:f>
        <x:v>4361952.618250676</x:v>
      </x:c>
      <x:c r="AB14" s="74" t="n">
        <x:f>MAX(0,AB8-AB13)</x:f>
        <x:v>4276365.8376907585</x:v>
      </x:c>
      <x:c r="AC14" s="74" t="n">
        <x:f>MAX(0,AC8-AC13)</x:f>
        <x:v>4189156.4744160585</x:v>
      </x:c>
      <x:c r="AD14" s="74" t="n">
        <x:f>MAX(0,AD8-AD13)</x:f>
        <x:v>4100293.7669626093</x:v>
      </x:c>
      <x:c r="AE14" s="74" t="n">
        <x:f>MAX(0,AE8-AE13)</x:f>
        <x:v>4009746.370680355</x:v>
      </x:c>
      <x:c r="AF14" s="74" t="n">
        <x:f>MAX(0,AF8-AF13)</x:f>
        <x:v>3917482.3466769163</x:v>
      </x:c>
      <x:c r="AG14" s="74" t="n">
        <x:f>MAX(0,AG8-AG13)</x:f>
        <x:v>3823469.1505517457</x:v>
      </x:c>
      <x:c r="AH14" s="74" t="n">
        <x:f>MAX(0,AH8-AH13)</x:f>
        <x:v>3727673.620916702</x:v>
      </x:c>
      <x:c r="AI14" s="74" t="n">
        <x:f>MAX(0,AI8-AI13)</x:f>
        <x:v>3630061.9676989936</x:v>
      </x:c>
      <x:c r="AJ14" s="74" t="n">
        <x:f>MAX(0,AJ8-AJ13)</x:f>
        <x:v>3530599.7602223665</x:v>
      </x:c>
      <x:c r="AK14" s="74" t="n">
        <x:f>MAX(0,AK8-AK13)</x:f>
        <x:v>3429251.9150623283</x:v>
      </x:c>
      <x:c r="AL14" s="74" t="n">
        <x:f>MAX(0,AL8-AL13)</x:f>
        <x:v>3325982.683671131</x:v>
      </x:c>
      <x:c r="AM14" s="74" t="n">
        <x:f>MAX(0,AM8-AM13)</x:f>
        <x:v>3220755.6397681423</x:v>
      </x:c>
      <x:c r="AN14" s="74" t="n">
        <x:f>MAX(0,AN8-AN13)</x:f>
        <x:v>3113533.6664911592</x:v>
      </x:c>
      <x:c r="AO14" s="74" t="n">
        <x:f>MAX(0,AO8-AO13)</x:f>
        <x:v>3004278.9433041336</x:v>
      </x:c>
      <x:c r="AP14" s="74" t="n">
        <x:f>MAX(0,AP8-AP13)</x:f>
        <x:v>2892952.932656687</x:v>
      </x:c>
      <x:c r="AQ14" s="74" t="n">
        <x:f>MAX(0,AQ8-AQ13)</x:f>
        <x:v>2779516.3663907163</x:v>
      </x:c>
      <x:c r="AR14" s="74" t="n">
        <x:f>MAX(0,AR8-AR13)</x:f>
        <x:v>2663929.2318892865</x:v>
      </x:c>
      <x:c r="AS14" s="74" t="n">
        <x:f>MAX(0,AS8-AS13)</x:f>
        <x:v>2546150.7579629337</x:v>
      </x:c>
      <x:c r="AT14" s="74" t="n">
        <x:f>MAX(0,AT8-AT13)</x:f>
        <x:v>2426139.4004683937</x:v>
      </x:c>
      <x:c r="AU14" s="74" t="n">
        <x:f>MAX(0,AU8-AU13)</x:f>
        <x:v>2303852.8276546863</x:v>
      </x:c>
      <x:c r="AV14" s="74" t="n">
        <x:f>MAX(0,AV8-AV13)</x:f>
        <x:v>2179247.905231386</x:v>
      </x:c>
      <x:c r="AW14" s="74" t="n">
        <x:f>MAX(0,AW8-AW13)</x:f>
        <x:v>2052280.6811538104</x:v>
      </x:c>
      <x:c r="AX14" s="74" t="n">
        <x:f>MAX(0,AX8-AX13)</x:f>
        <x:v>1922906.370119764</x:v>
      </x:c>
      <x:c r="AY14" s="74" t="n">
        <x:f>MAX(0,AY8-AY13)</x:f>
        <x:v>1791079.3377723638</x:v>
      </x:c>
      <x:c r="AZ14" s="74" t="n">
        <x:f>MAX(0,AZ8-AZ13)</x:f>
        <x:v>1656753.0846033776</x:v>
      </x:c>
      <x:c r="BA14" s="74" t="n">
        <x:f>MAX(0,BA8-BA13)</x:f>
        <x:v>1519880.229551396</x:v>
      </x:c>
      <x:c r="BB14" s="74" t="n">
        <x:f>MAX(0,BB8-BB13)</x:f>
        <x:v>1380412.4932890541</x:v>
      </x:c>
      <x:c r="BC14" s="74" t="n">
        <x:f>MAX(0,BC8-BC13)</x:f>
        <x:v>1238300.6811934053</x:v>
      </x:c>
      <x:c r="BD14" s="74" t="n">
        <x:f>MAX(0,BD8-BD13)</x:f>
        <x:v>1093494.665993443</x:v>
      </x:c>
      <x:c r="BE14" s="74" t="n">
        <x:f>MAX(0,BE8-BE13)</x:f>
        <x:v>945943.370088648</x:v>
      </x:c>
      <x:c r="BF14" s="74" t="n">
        <x:f>MAX(0,BF8-BF13)</x:f>
        <x:v>795594.7475323247</x:v>
      </x:c>
      <x:c r="BG14" s="74" t="n">
        <x:f>MAX(0,BG8-BG13)</x:f>
        <x:v>642395.7656733711</x:v>
      </x:c>
      <x:c r="BH14" s="74" t="n">
        <x:f>MAX(0,BH8-BH13)</x:f>
        <x:v>486292.3864500082</x:v>
      </x:c>
      <x:c r="BI14" s="74" t="n">
        <x:f>MAX(0,BI8-BI13)</x:f>
        <x:v>327229.547328869</x:v>
      </x:c>
      <x:c r="BJ14" s="74" t="n">
        <x:f>MAX(0,BJ8-BJ13)</x:f>
        <x:v>165151.14188272486</x:v>
      </x:c>
      <x:c r="BK14" s="74" t="n">
        <x:f>MAX(0,BK8-BK13)</x:f>
        <x:v>0</x:v>
      </x:c>
    </x:row>
    <x:row r="15" ht="22" customHeight="1">
      <x:c r="A15" s="56"/>
      <x:c r="B15" s="56"/>
      <x:c r="C15" s="56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63"/>
      <x:c r="Q15" s="63"/>
      <x:c r="R15" s="63"/>
      <x:c r="S15" s="63"/>
      <x:c r="T15" s="63"/>
      <x:c r="U15" s="63"/>
      <x:c r="V15" s="63"/>
      <x:c r="W15" s="63"/>
      <x:c r="X15" s="63"/>
      <x:c r="Y15" s="63"/>
      <x:c r="Z15" s="63"/>
      <x:c r="AA15" s="63"/>
      <x:c r="AB15" s="63"/>
      <x:c r="AC15" s="63"/>
      <x:c r="AD15" s="63"/>
      <x:c r="AE15" s="63"/>
      <x:c r="AF15" s="63"/>
      <x:c r="AG15" s="63"/>
      <x:c r="AH15" s="63"/>
      <x:c r="AI15" s="63"/>
      <x:c r="AJ15" s="63"/>
      <x:c r="AK15" s="63"/>
      <x:c r="AL15" s="63"/>
      <x:c r="AM15" s="63"/>
      <x:c r="AN15" s="63"/>
      <x:c r="AO15" s="63"/>
      <x:c r="AP15" s="63"/>
      <x:c r="AQ15" s="63"/>
      <x:c r="AR15" s="63"/>
      <x:c r="AS15" s="63"/>
      <x:c r="AT15" s="63"/>
      <x:c r="AU15" s="63"/>
      <x:c r="AV15" s="63"/>
      <x:c r="AW15" s="63"/>
      <x:c r="AX15" s="63"/>
      <x:c r="AY15" s="63"/>
      <x:c r="AZ15" s="63"/>
      <x:c r="BA15" s="63"/>
      <x:c r="BB15" s="63"/>
      <x:c r="BC15" s="63"/>
      <x:c r="BD15" s="63"/>
      <x:c r="BE15" s="63"/>
      <x:c r="BF15" s="63"/>
      <x:c r="BG15" s="63"/>
      <x:c r="BH15" s="63"/>
      <x:c r="BI15" s="63"/>
      <x:c r="BJ15" s="63"/>
      <x:c r="BK15" s="63"/>
    </x:row>
    <x:row r="16" ht="22" customHeight="1">
      <x:c r="A16" s="56"/>
      <x:c r="B16" s="56"/>
      <x:c r="C16" s="56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63"/>
      <x:c r="Q16" s="63"/>
      <x:c r="R16" s="63"/>
      <x:c r="S16" s="63"/>
      <x:c r="T16" s="63"/>
      <x:c r="U16" s="63"/>
      <x:c r="V16" s="63"/>
      <x:c r="W16" s="63"/>
      <x:c r="X16" s="63"/>
      <x:c r="Y16" s="63"/>
      <x:c r="Z16" s="63"/>
      <x:c r="AA16" s="63"/>
      <x:c r="AB16" s="63"/>
      <x:c r="AC16" s="63"/>
      <x:c r="AD16" s="63"/>
      <x:c r="AE16" s="63"/>
      <x:c r="AF16" s="63"/>
      <x:c r="AG16" s="63"/>
      <x:c r="AH16" s="63"/>
      <x:c r="AI16" s="63"/>
      <x:c r="AJ16" s="63"/>
      <x:c r="AK16" s="63"/>
      <x:c r="AL16" s="63"/>
      <x:c r="AM16" s="63"/>
      <x:c r="AN16" s="63"/>
      <x:c r="AO16" s="63"/>
      <x:c r="AP16" s="63"/>
      <x:c r="AQ16" s="63"/>
      <x:c r="AR16" s="63"/>
      <x:c r="AS16" s="63"/>
      <x:c r="AT16" s="63"/>
      <x:c r="AU16" s="63"/>
      <x:c r="AV16" s="63"/>
      <x:c r="AW16" s="63"/>
      <x:c r="AX16" s="63"/>
      <x:c r="AY16" s="63"/>
      <x:c r="AZ16" s="63"/>
      <x:c r="BA16" s="63"/>
      <x:c r="BB16" s="63"/>
      <x:c r="BC16" s="63"/>
      <x:c r="BD16" s="63"/>
      <x:c r="BE16" s="63"/>
      <x:c r="BF16" s="63"/>
      <x:c r="BG16" s="63"/>
      <x:c r="BH16" s="63"/>
      <x:c r="BI16" s="63"/>
      <x:c r="BJ16" s="63"/>
      <x:c r="BK16" s="63"/>
    </x:row>
    <x:row r="17" ht="22" customHeight="1">
      <x:c r="A17" s="56"/>
      <x:c r="B17" s="56"/>
      <x:c r="C17" s="56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63"/>
      <x:c r="Q17" s="63"/>
      <x:c r="R17" s="63"/>
      <x:c r="S17" s="63"/>
      <x:c r="T17" s="63"/>
      <x:c r="U17" s="63"/>
      <x:c r="V17" s="63"/>
      <x:c r="W17" s="63"/>
      <x:c r="X17" s="63"/>
      <x:c r="Y17" s="63"/>
      <x:c r="Z17" s="63"/>
      <x:c r="AA17" s="63"/>
      <x:c r="AB17" s="63"/>
      <x:c r="AC17" s="63"/>
      <x:c r="AD17" s="63"/>
      <x:c r="AE17" s="63"/>
      <x:c r="AF17" s="63"/>
      <x:c r="AG17" s="63"/>
      <x:c r="AH17" s="63"/>
      <x:c r="AI17" s="63"/>
      <x:c r="AJ17" s="63"/>
      <x:c r="AK17" s="63"/>
      <x:c r="AL17" s="63"/>
      <x:c r="AM17" s="63"/>
      <x:c r="AN17" s="63"/>
      <x:c r="AO17" s="63"/>
      <x:c r="AP17" s="63"/>
      <x:c r="AQ17" s="63"/>
      <x:c r="AR17" s="63"/>
      <x:c r="AS17" s="63"/>
      <x:c r="AT17" s="63"/>
      <x:c r="AU17" s="63"/>
      <x:c r="AV17" s="63"/>
      <x:c r="AW17" s="63"/>
      <x:c r="AX17" s="63"/>
      <x:c r="AY17" s="63"/>
      <x:c r="AZ17" s="63"/>
      <x:c r="BA17" s="63"/>
      <x:c r="BB17" s="63"/>
      <x:c r="BC17" s="63"/>
      <x:c r="BD17" s="63"/>
      <x:c r="BE17" s="63"/>
      <x:c r="BF17" s="63"/>
      <x:c r="BG17" s="63"/>
      <x:c r="BH17" s="63"/>
      <x:c r="BI17" s="63"/>
      <x:c r="BJ17" s="63"/>
      <x:c r="BK17" s="63"/>
    </x:row>
    <x:row r="18" ht="22" customHeight="1">
      <x:c r="A18" s="56"/>
      <x:c r="B18" s="56"/>
      <x:c r="C18" s="56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63"/>
      <x:c r="Q18" s="63"/>
      <x:c r="R18" s="63"/>
      <x:c r="S18" s="63"/>
      <x:c r="T18" s="63"/>
      <x:c r="U18" s="63"/>
      <x:c r="V18" s="63"/>
      <x:c r="W18" s="63"/>
      <x:c r="X18" s="63"/>
      <x:c r="Y18" s="63"/>
      <x:c r="Z18" s="63"/>
      <x:c r="AA18" s="63"/>
      <x:c r="AB18" s="63"/>
      <x:c r="AC18" s="63"/>
      <x:c r="AD18" s="63"/>
      <x:c r="AE18" s="63"/>
      <x:c r="AF18" s="63"/>
      <x:c r="AG18" s="63"/>
      <x:c r="AH18" s="63"/>
      <x:c r="AI18" s="63"/>
      <x:c r="AJ18" s="63"/>
      <x:c r="AK18" s="63"/>
      <x:c r="AL18" s="63"/>
      <x:c r="AM18" s="63"/>
      <x:c r="AN18" s="63"/>
      <x:c r="AO18" s="63"/>
      <x:c r="AP18" s="63"/>
      <x:c r="AQ18" s="63"/>
      <x:c r="AR18" s="63"/>
      <x:c r="AS18" s="63"/>
      <x:c r="AT18" s="63"/>
      <x:c r="AU18" s="63"/>
      <x:c r="AV18" s="63"/>
      <x:c r="AW18" s="63"/>
      <x:c r="AX18" s="63"/>
      <x:c r="AY18" s="63"/>
      <x:c r="AZ18" s="63"/>
      <x:c r="BA18" s="63"/>
      <x:c r="BB18" s="63"/>
      <x:c r="BC18" s="63"/>
      <x:c r="BD18" s="63"/>
      <x:c r="BE18" s="63"/>
      <x:c r="BF18" s="63"/>
      <x:c r="BG18" s="63"/>
      <x:c r="BH18" s="63"/>
      <x:c r="BI18" s="63"/>
      <x:c r="BJ18" s="63"/>
      <x:c r="BK18" s="63"/>
    </x:row>
    <x:row r="19" ht="22" customHeight="1">
      <x:c r="A19" s="56"/>
      <x:c r="B19" s="56"/>
      <x:c r="C19" s="56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63"/>
      <x:c r="Q19" s="63"/>
      <x:c r="R19" s="63"/>
      <x:c r="S19" s="63"/>
      <x:c r="T19" s="63"/>
      <x:c r="U19" s="63"/>
      <x:c r="V19" s="63"/>
      <x:c r="W19" s="63"/>
      <x:c r="X19" s="63"/>
      <x:c r="Y19" s="63"/>
      <x:c r="Z19" s="63"/>
      <x:c r="AA19" s="63"/>
      <x:c r="AB19" s="63"/>
      <x:c r="AC19" s="63"/>
      <x:c r="AD19" s="63"/>
      <x:c r="AE19" s="63"/>
      <x:c r="AF19" s="63"/>
      <x:c r="AG19" s="63"/>
      <x:c r="AH19" s="63"/>
      <x:c r="AI19" s="63"/>
      <x:c r="AJ19" s="63"/>
      <x:c r="AK19" s="63"/>
      <x:c r="AL19" s="63"/>
      <x:c r="AM19" s="63"/>
      <x:c r="AN19" s="63"/>
      <x:c r="AO19" s="63"/>
      <x:c r="AP19" s="63"/>
      <x:c r="AQ19" s="63"/>
      <x:c r="AR19" s="63"/>
      <x:c r="AS19" s="63"/>
      <x:c r="AT19" s="63"/>
      <x:c r="AU19" s="63"/>
      <x:c r="AV19" s="63"/>
      <x:c r="AW19" s="63"/>
      <x:c r="AX19" s="63"/>
      <x:c r="AY19" s="63"/>
      <x:c r="AZ19" s="63"/>
      <x:c r="BA19" s="63"/>
      <x:c r="BB19" s="63"/>
      <x:c r="BC19" s="63"/>
      <x:c r="BD19" s="63"/>
      <x:c r="BE19" s="63"/>
      <x:c r="BF19" s="63"/>
      <x:c r="BG19" s="63"/>
      <x:c r="BH19" s="63"/>
      <x:c r="BI19" s="63"/>
      <x:c r="BJ19" s="63"/>
      <x:c r="BK19" s="63"/>
    </x:row>
    <x:row r="20" ht="22" customHeight="1">
      <x:c r="A20" s="56"/>
      <x:c r="B20" s="56"/>
      <x:c r="C20" s="56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63"/>
      <x:c r="Q20" s="63"/>
      <x:c r="R20" s="63"/>
      <x:c r="S20" s="63"/>
      <x:c r="T20" s="63"/>
      <x:c r="U20" s="63"/>
      <x:c r="V20" s="63"/>
      <x:c r="W20" s="63"/>
      <x:c r="X20" s="63"/>
      <x:c r="Y20" s="63"/>
      <x:c r="Z20" s="63"/>
      <x:c r="AA20" s="63"/>
      <x:c r="AB20" s="63"/>
      <x:c r="AC20" s="63"/>
      <x:c r="AD20" s="63"/>
      <x:c r="AE20" s="63"/>
      <x:c r="AF20" s="63"/>
      <x:c r="AG20" s="63"/>
      <x:c r="AH20" s="63"/>
      <x:c r="AI20" s="63"/>
      <x:c r="AJ20" s="63"/>
      <x:c r="AK20" s="63"/>
      <x:c r="AL20" s="63"/>
      <x:c r="AM20" s="63"/>
      <x:c r="AN20" s="63"/>
      <x:c r="AO20" s="63"/>
      <x:c r="AP20" s="63"/>
      <x:c r="AQ20" s="63"/>
      <x:c r="AR20" s="63"/>
      <x:c r="AS20" s="63"/>
      <x:c r="AT20" s="63"/>
      <x:c r="AU20" s="63"/>
      <x:c r="AV20" s="63"/>
      <x:c r="AW20" s="63"/>
      <x:c r="AX20" s="63"/>
      <x:c r="AY20" s="63"/>
      <x:c r="AZ20" s="63"/>
      <x:c r="BA20" s="63"/>
      <x:c r="BB20" s="63"/>
      <x:c r="BC20" s="63"/>
      <x:c r="BD20" s="63"/>
      <x:c r="BE20" s="63"/>
      <x:c r="BF20" s="63"/>
      <x:c r="BG20" s="63"/>
      <x:c r="BH20" s="63"/>
      <x:c r="BI20" s="63"/>
      <x:c r="BJ20" s="63"/>
      <x:c r="BK20" s="63"/>
    </x:row>
    <x:row r="21" ht="22" customHeight="1">
      <x:c r="A21" s="56"/>
      <x:c r="B21" s="56"/>
      <x:c r="C21" s="56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63"/>
      <x:c r="Q21" s="63"/>
      <x:c r="R21" s="63"/>
      <x:c r="S21" s="63"/>
      <x:c r="T21" s="63"/>
      <x:c r="U21" s="63"/>
      <x:c r="V21" s="63"/>
      <x:c r="W21" s="63"/>
      <x:c r="X21" s="63"/>
      <x:c r="Y21" s="63"/>
      <x:c r="Z21" s="63"/>
      <x:c r="AA21" s="63"/>
      <x:c r="AB21" s="63"/>
      <x:c r="AC21" s="63"/>
      <x:c r="AD21" s="63"/>
      <x:c r="AE21" s="63"/>
      <x:c r="AF21" s="63"/>
      <x:c r="AG21" s="63"/>
      <x:c r="AH21" s="63"/>
      <x:c r="AI21" s="63"/>
      <x:c r="AJ21" s="63"/>
      <x:c r="AK21" s="63"/>
      <x:c r="AL21" s="63"/>
      <x:c r="AM21" s="63"/>
      <x:c r="AN21" s="63"/>
      <x:c r="AO21" s="63"/>
      <x:c r="AP21" s="63"/>
      <x:c r="AQ21" s="63"/>
      <x:c r="AR21" s="63"/>
      <x:c r="AS21" s="63"/>
      <x:c r="AT21" s="63"/>
      <x:c r="AU21" s="63"/>
      <x:c r="AV21" s="63"/>
      <x:c r="AW21" s="63"/>
      <x:c r="AX21" s="63"/>
      <x:c r="AY21" s="63"/>
      <x:c r="AZ21" s="63"/>
      <x:c r="BA21" s="63"/>
      <x:c r="BB21" s="63"/>
      <x:c r="BC21" s="63"/>
      <x:c r="BD21" s="63"/>
      <x:c r="BE21" s="63"/>
      <x:c r="BF21" s="63"/>
      <x:c r="BG21" s="63"/>
      <x:c r="BH21" s="63"/>
      <x:c r="BI21" s="63"/>
      <x:c r="BJ21" s="63"/>
      <x:c r="BK21" s="63"/>
    </x:row>
    <x:row r="22" ht="22" customHeight="1">
      <x:c r="A22" s="56"/>
      <x:c r="B22" s="56"/>
      <x:c r="C22" s="56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63"/>
      <x:c r="Q22" s="63"/>
      <x:c r="R22" s="63"/>
      <x:c r="S22" s="63"/>
      <x:c r="T22" s="63"/>
      <x:c r="U22" s="63"/>
      <x:c r="V22" s="63"/>
      <x:c r="W22" s="63"/>
      <x:c r="X22" s="63"/>
      <x:c r="Y22" s="63"/>
      <x:c r="Z22" s="63"/>
      <x:c r="AA22" s="63"/>
      <x:c r="AB22" s="63"/>
      <x:c r="AC22" s="63"/>
      <x:c r="AD22" s="63"/>
      <x:c r="AE22" s="63"/>
      <x:c r="AF22" s="63"/>
      <x:c r="AG22" s="63"/>
      <x:c r="AH22" s="63"/>
      <x:c r="AI22" s="63"/>
      <x:c r="AJ22" s="63"/>
      <x:c r="AK22" s="63"/>
      <x:c r="AL22" s="63"/>
      <x:c r="AM22" s="63"/>
      <x:c r="AN22" s="63"/>
      <x:c r="AO22" s="63"/>
      <x:c r="AP22" s="63"/>
      <x:c r="AQ22" s="63"/>
      <x:c r="AR22" s="63"/>
      <x:c r="AS22" s="63"/>
      <x:c r="AT22" s="63"/>
      <x:c r="AU22" s="63"/>
      <x:c r="AV22" s="63"/>
      <x:c r="AW22" s="63"/>
      <x:c r="AX22" s="63"/>
      <x:c r="AY22" s="63"/>
      <x:c r="AZ22" s="63"/>
      <x:c r="BA22" s="63"/>
      <x:c r="BB22" s="63"/>
      <x:c r="BC22" s="63"/>
      <x:c r="BD22" s="63"/>
      <x:c r="BE22" s="63"/>
      <x:c r="BF22" s="63"/>
      <x:c r="BG22" s="63"/>
      <x:c r="BH22" s="63"/>
      <x:c r="BI22" s="63"/>
      <x:c r="BJ22" s="63"/>
      <x:c r="BK22" s="63"/>
    </x:row>
    <x:row r="23" ht="22" customHeight="1">
      <x:c r="A23" s="56"/>
      <x:c r="B23" s="56"/>
      <x:c r="C23" s="56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63"/>
      <x:c r="Q23" s="63"/>
      <x:c r="R23" s="63"/>
      <x:c r="S23" s="63"/>
      <x:c r="T23" s="63"/>
      <x:c r="U23" s="63"/>
      <x:c r="V23" s="63"/>
      <x:c r="W23" s="63"/>
      <x:c r="X23" s="63"/>
      <x:c r="Y23" s="63"/>
      <x:c r="Z23" s="63"/>
      <x:c r="AA23" s="63"/>
      <x:c r="AB23" s="63"/>
      <x:c r="AC23" s="63"/>
      <x:c r="AD23" s="63"/>
      <x:c r="AE23" s="63"/>
      <x:c r="AF23" s="63"/>
      <x:c r="AG23" s="63"/>
      <x:c r="AH23" s="63"/>
      <x:c r="AI23" s="63"/>
      <x:c r="AJ23" s="63"/>
      <x:c r="AK23" s="63"/>
      <x:c r="AL23" s="63"/>
      <x:c r="AM23" s="63"/>
      <x:c r="AN23" s="63"/>
      <x:c r="AO23" s="63"/>
      <x:c r="AP23" s="63"/>
      <x:c r="AQ23" s="63"/>
      <x:c r="AR23" s="63"/>
      <x:c r="AS23" s="63"/>
      <x:c r="AT23" s="63"/>
      <x:c r="AU23" s="63"/>
      <x:c r="AV23" s="63"/>
      <x:c r="AW23" s="63"/>
      <x:c r="AX23" s="63"/>
      <x:c r="AY23" s="63"/>
      <x:c r="AZ23" s="63"/>
      <x:c r="BA23" s="63"/>
      <x:c r="BB23" s="63"/>
      <x:c r="BC23" s="63"/>
      <x:c r="BD23" s="63"/>
      <x:c r="BE23" s="63"/>
      <x:c r="BF23" s="63"/>
      <x:c r="BG23" s="63"/>
      <x:c r="BH23" s="63"/>
      <x:c r="BI23" s="63"/>
      <x:c r="BJ23" s="63"/>
      <x:c r="BK23" s="63"/>
    </x:row>
    <x:row r="24" ht="22" customHeight="1">
      <x:c r="A24" s="56"/>
      <x:c r="B24" s="56"/>
      <x:c r="C24" s="56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63"/>
      <x:c r="Q24" s="63"/>
      <x:c r="R24" s="63"/>
      <x:c r="S24" s="63"/>
      <x:c r="T24" s="63"/>
      <x:c r="U24" s="63"/>
      <x:c r="V24" s="63"/>
      <x:c r="W24" s="63"/>
      <x:c r="X24" s="63"/>
      <x:c r="Y24" s="63"/>
      <x:c r="Z24" s="63"/>
      <x:c r="AA24" s="63"/>
      <x:c r="AB24" s="63"/>
      <x:c r="AC24" s="63"/>
      <x:c r="AD24" s="63"/>
      <x:c r="AE24" s="63"/>
      <x:c r="AF24" s="63"/>
      <x:c r="AG24" s="63"/>
      <x:c r="AH24" s="63"/>
      <x:c r="AI24" s="63"/>
      <x:c r="AJ24" s="63"/>
      <x:c r="AK24" s="63"/>
      <x:c r="AL24" s="63"/>
      <x:c r="AM24" s="63"/>
      <x:c r="AN24" s="63"/>
      <x:c r="AO24" s="63"/>
      <x:c r="AP24" s="63"/>
      <x:c r="AQ24" s="63"/>
      <x:c r="AR24" s="63"/>
      <x:c r="AS24" s="63"/>
      <x:c r="AT24" s="63"/>
      <x:c r="AU24" s="63"/>
      <x:c r="AV24" s="63"/>
      <x:c r="AW24" s="63"/>
      <x:c r="AX24" s="63"/>
      <x:c r="AY24" s="63"/>
      <x:c r="AZ24" s="63"/>
      <x:c r="BA24" s="63"/>
      <x:c r="BB24" s="63"/>
      <x:c r="BC24" s="63"/>
      <x:c r="BD24" s="63"/>
      <x:c r="BE24" s="63"/>
      <x:c r="BF24" s="63"/>
      <x:c r="BG24" s="63"/>
      <x:c r="BH24" s="63"/>
      <x:c r="BI24" s="63"/>
      <x:c r="BJ24" s="63"/>
      <x:c r="BK24" s="63"/>
    </x:row>
    <x:row r="25" ht="22" customHeight="1">
      <x:c r="A25" s="56"/>
      <x:c r="B25" s="56"/>
      <x:c r="C25" s="56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63"/>
      <x:c r="Q25" s="63"/>
      <x:c r="R25" s="63"/>
      <x:c r="S25" s="63"/>
      <x:c r="T25" s="63"/>
      <x:c r="U25" s="63"/>
      <x:c r="V25" s="63"/>
      <x:c r="W25" s="63"/>
      <x:c r="X25" s="63"/>
      <x:c r="Y25" s="63"/>
      <x:c r="Z25" s="63"/>
      <x:c r="AA25" s="63"/>
      <x:c r="AB25" s="63"/>
      <x:c r="AC25" s="63"/>
      <x:c r="AD25" s="63"/>
      <x:c r="AE25" s="63"/>
      <x:c r="AF25" s="63"/>
      <x:c r="AG25" s="63"/>
      <x:c r="AH25" s="63"/>
      <x:c r="AI25" s="63"/>
      <x:c r="AJ25" s="63"/>
      <x:c r="AK25" s="63"/>
      <x:c r="AL25" s="63"/>
      <x:c r="AM25" s="63"/>
      <x:c r="AN25" s="63"/>
      <x:c r="AO25" s="63"/>
      <x:c r="AP25" s="63"/>
      <x:c r="AQ25" s="63"/>
      <x:c r="AR25" s="63"/>
      <x:c r="AS25" s="63"/>
      <x:c r="AT25" s="63"/>
      <x:c r="AU25" s="63"/>
      <x:c r="AV25" s="63"/>
      <x:c r="AW25" s="63"/>
      <x:c r="AX25" s="63"/>
      <x:c r="AY25" s="63"/>
      <x:c r="AZ25" s="63"/>
      <x:c r="BA25" s="63"/>
      <x:c r="BB25" s="63"/>
      <x:c r="BC25" s="63"/>
      <x:c r="BD25" s="63"/>
      <x:c r="BE25" s="63"/>
      <x:c r="BF25" s="63"/>
      <x:c r="BG25" s="63"/>
      <x:c r="BH25" s="63"/>
      <x:c r="BI25" s="63"/>
      <x:c r="BJ25" s="63"/>
      <x:c r="BK25" s="63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45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22" customHeight="1">
      <x:c r="A1" s="56"/>
      <x:c r="B1" s="56"/>
      <x:c r="C1" s="56"/>
      <x:c r="D1" s="56"/>
      <x:c r="E1" s="56"/>
      <x:c r="F1" s="56"/>
      <x:c r="G1" s="56"/>
      <x:c r="H1" s="56"/>
      <x:c r="I1" s="56"/>
      <x:c r="J1" s="56"/>
    </x:row>
    <x:row r="2" ht="22" customHeight="1">
      <x:c r="A2" s="56"/>
      <x:c r="B2" s="56"/>
      <x:c r="C2" s="57" t="str">
        <x:v>Команда и начисления 2026</x:v>
      </x:c>
      <x:c r="D2" s="56"/>
      <x:c r="E2" s="56"/>
      <x:c r="F2" s="56"/>
      <x:c r="G2" s="56"/>
      <x:c r="H2" s="56"/>
      <x:c r="I2" s="56"/>
      <x:c r="J2" s="56"/>
    </x:row>
    <x:row r="3" ht="22" customHeight="1">
      <x:c r="A3" s="56"/>
      <x:c r="B3" s="56"/>
      <x:c r="C3" s="58"/>
      <x:c r="D3" s="58"/>
      <x:c r="E3" s="58"/>
      <x:c r="F3" s="58"/>
      <x:c r="G3" s="58"/>
      <x:c r="H3" s="58"/>
      <x:c r="I3" s="58"/>
      <x:c r="J3" s="58"/>
    </x:row>
    <x:row r="4" ht="22" customHeight="1">
      <x:c r="A4" s="56"/>
      <x:c r="B4" s="56"/>
      <x:c r="C4" s="56" t="str">
        <x:v>Сценарий</x:v>
      </x:c>
      <x:c r="D4" s="59" t="str">
        <x:f>'Вводные'!D5</x:f>
        <x:v>База</x:v>
      </x:c>
      <x:c r="E4" s="60"/>
      <x:c r="F4" s="61"/>
      <x:c r="G4" s="56"/>
      <x:c r="H4" s="56"/>
      <x:c r="I4" s="56"/>
      <x:c r="J4" s="56"/>
    </x:row>
    <x:row r="5" ht="22" customHeight="1">
      <x:c r="A5" s="56"/>
      <x:c r="B5" s="56"/>
      <x:c r="C5" s="56"/>
      <x:c r="D5" s="56"/>
      <x:c r="E5" s="56"/>
      <x:c r="F5" s="56"/>
      <x:c r="G5" s="56"/>
      <x:c r="H5" s="56"/>
      <x:c r="I5" s="56"/>
      <x:c r="J5" s="56"/>
    </x:row>
    <x:row r="6" ht="22" customHeight="1">
      <x:c r="A6" s="56"/>
      <x:c r="B6" s="56"/>
      <x:c r="C6" s="56"/>
      <x:c r="D6" s="56"/>
      <x:c r="E6" s="56"/>
      <x:c r="F6" s="56"/>
      <x:c r="G6" s="56"/>
      <x:c r="H6" s="56"/>
      <x:c r="I6" s="56"/>
      <x:c r="J6" s="56"/>
    </x:row>
    <x:row r="7" ht="22" customHeight="1">
      <x:c r="A7" s="56"/>
      <x:c r="B7" s="56"/>
      <x:c r="C7" s="56"/>
      <x:c r="D7" s="63"/>
      <x:c r="E7" s="63"/>
      <x:c r="F7" s="63"/>
      <x:c r="G7" s="63"/>
      <x:c r="H7" s="63"/>
      <x:c r="I7" s="63"/>
      <x:c r="J7" s="63"/>
    </x:row>
    <x:row r="8" ht="36" customHeight="1">
      <x:c r="A8" s="56"/>
      <x:c r="B8" s="56"/>
      <x:c r="C8" s="66" t="str">
        <x:v>Роль</x:v>
      </x:c>
      <x:c r="D8" s="67" t="str">
        <x:v>Человек</x:v>
      </x:c>
      <x:c r="E8" s="67" t="str">
        <x:v>Начислено одному</x:v>
      </x:c>
      <x:c r="F8" s="67" t="str">
        <x:v>Фонд</x:v>
      </x:c>
      <x:c r="G8" s="67" t="str">
        <x:v>ОПВР</x:v>
      </x:c>
      <x:c r="H8" s="67" t="str">
        <x:v>СО</x:v>
      </x:c>
      <x:c r="I8" s="67" t="str">
        <x:v>ООСМС</x:v>
      </x:c>
      <x:c r="J8" s="67" t="str">
        <x:v>Полная стоимость</x:v>
      </x:c>
    </x:row>
    <x:row r="9" ht="22" customHeight="1">
      <x:c r="A9" s="56"/>
      <x:c r="B9" s="56"/>
      <x:c r="C9" s="56" t="str">
        <x:v>Повар</x:v>
      </x:c>
      <x:c r="D9" s="83" t="n">
        <x:v>2</x:v>
      </x:c>
      <x:c r="E9" s="84" t="n">
        <x:v>400000</x:v>
      </x:c>
      <x:c r="F9" s="74" t="n">
        <x:f>D9*E9</x:f>
        <x:v>800000</x:v>
      </x:c>
      <x:c r="G9" s="73" t="n">
        <x:f>D9*ROUND(E9*'Вводные'!$D$35,0)</x:f>
        <x:v>28000</x:v>
      </x:c>
      <x:c r="H9" s="73" t="n">
        <x:f>D9*ROUND(MAX('Вводные'!$D$38,MIN('Вводные'!$D$39,E9*(1-'Вводные'!$D$34)))*'Вводные'!$D$36,0)</x:f>
        <x:v>36000</x:v>
      </x:c>
      <x:c r="I9" s="73" t="n">
        <x:f>D9*ROUND(E9*'Вводные'!$D$37,0)</x:f>
        <x:v>24000</x:v>
      </x:c>
      <x:c r="J9" s="74" t="n">
        <x:f>SUM(F9:I9)</x:f>
        <x:v>888000</x:v>
      </x:c>
    </x:row>
    <x:row r="10" ht="22" customHeight="1">
      <x:c r="A10" s="56"/>
      <x:c r="B10" s="56"/>
      <x:c r="C10" s="56" t="str">
        <x:v>Официант</x:v>
      </x:c>
      <x:c r="D10" s="83" t="n">
        <x:v>2</x:v>
      </x:c>
      <x:c r="E10" s="84" t="n">
        <x:v>250000</x:v>
      </x:c>
      <x:c r="F10" s="74" t="n">
        <x:f>D10*E10</x:f>
        <x:v>500000</x:v>
      </x:c>
      <x:c r="G10" s="73" t="n">
        <x:f>D10*ROUND(E10*'Вводные'!$D$35,0)</x:f>
        <x:v>17500</x:v>
      </x:c>
      <x:c r="H10" s="73" t="n">
        <x:f>D10*ROUND(MAX('Вводные'!$D$38,MIN('Вводные'!$D$39,E10*(1-'Вводные'!$D$34)))*'Вводные'!$D$36,0)</x:f>
        <x:v>22500</x:v>
      </x:c>
      <x:c r="I10" s="73" t="n">
        <x:f>D10*ROUND(E10*'Вводные'!$D$37,0)</x:f>
        <x:v>15000</x:v>
      </x:c>
      <x:c r="J10" s="74" t="n">
        <x:f>SUM(F10:I10)</x:f>
        <x:v>555000</x:v>
      </x:c>
    </x:row>
    <x:row r="11" ht="22" customHeight="1">
      <x:c r="A11" s="56"/>
      <x:c r="B11" s="56"/>
      <x:c r="C11" s="56" t="str">
        <x:v>Помощник кухни</x:v>
      </x:c>
      <x:c r="D11" s="83" t="n">
        <x:v>2</x:v>
      </x:c>
      <x:c r="E11" s="84" t="n">
        <x:v>220000</x:v>
      </x:c>
      <x:c r="F11" s="74" t="n">
        <x:f>D11*E11</x:f>
        <x:v>440000</x:v>
      </x:c>
      <x:c r="G11" s="73" t="n">
        <x:f>D11*ROUND(E11*'Вводные'!$D$35,0)</x:f>
        <x:v>15400</x:v>
      </x:c>
      <x:c r="H11" s="73" t="n">
        <x:f>D11*ROUND(MAX('Вводные'!$D$38,MIN('Вводные'!$D$39,E11*(1-'Вводные'!$D$34)))*'Вводные'!$D$36,0)</x:f>
        <x:v>19800</x:v>
      </x:c>
      <x:c r="I11" s="73" t="n">
        <x:f>D11*ROUND(E11*'Вводные'!$D$37,0)</x:f>
        <x:v>13200</x:v>
      </x:c>
      <x:c r="J11" s="74" t="n">
        <x:f>SUM(F11:I11)</x:f>
        <x:v>488400</x:v>
      </x:c>
    </x:row>
    <x:row r="12" ht="22" customHeight="1">
      <x:c r="A12" s="56"/>
      <x:c r="B12" s="56"/>
      <x:c r="C12" s="56" t="str">
        <x:v>Кассир</x:v>
      </x:c>
      <x:c r="D12" s="83" t="n">
        <x:v>1</x:v>
      </x:c>
      <x:c r="E12" s="84" t="n">
        <x:v>300000</x:v>
      </x:c>
      <x:c r="F12" s="74" t="n">
        <x:f>D12*E12</x:f>
        <x:v>300000</x:v>
      </x:c>
      <x:c r="G12" s="73" t="n">
        <x:f>D12*ROUND(E12*'Вводные'!$D$35,0)</x:f>
        <x:v>10500</x:v>
      </x:c>
      <x:c r="H12" s="73" t="n">
        <x:f>D12*ROUND(MAX('Вводные'!$D$38,MIN('Вводные'!$D$39,E12*(1-'Вводные'!$D$34)))*'Вводные'!$D$36,0)</x:f>
        <x:v>13500</x:v>
      </x:c>
      <x:c r="I12" s="73" t="n">
        <x:f>D12*ROUND(E12*'Вводные'!$D$37,0)</x:f>
        <x:v>9000</x:v>
      </x:c>
      <x:c r="J12" s="74" t="n">
        <x:f>SUM(F12:I12)</x:f>
        <x:v>333000</x:v>
      </x:c>
    </x:row>
    <x:row r="13" ht="22" customHeight="1">
      <x:c r="A13" s="56"/>
      <x:c r="B13" s="56"/>
      <x:c r="C13" s="56" t="str">
        <x:v>Уборщик</x:v>
      </x:c>
      <x:c r="D13" s="83" t="n">
        <x:v>1</x:v>
      </x:c>
      <x:c r="E13" s="84" t="n">
        <x:v>180000</x:v>
      </x:c>
      <x:c r="F13" s="74" t="n">
        <x:f>D13*E13</x:f>
        <x:v>180000</x:v>
      </x:c>
      <x:c r="G13" s="73" t="n">
        <x:f>D13*ROUND(E13*'Вводные'!$D$35,0)</x:f>
        <x:v>6300</x:v>
      </x:c>
      <x:c r="H13" s="73" t="n">
        <x:f>D13*ROUND(MAX('Вводные'!$D$38,MIN('Вводные'!$D$39,E13*(1-'Вводные'!$D$34)))*'Вводные'!$D$36,0)</x:f>
        <x:v>8100</x:v>
      </x:c>
      <x:c r="I13" s="73" t="n">
        <x:f>D13*ROUND(E13*'Вводные'!$D$37,0)</x:f>
        <x:v>5400</x:v>
      </x:c>
      <x:c r="J13" s="74" t="n">
        <x:f>SUM(F13:I13)</x:f>
        <x:v>199800</x:v>
      </x:c>
    </x:row>
    <x:row r="14" ht="22" customHeight="1">
      <x:c r="A14" s="56"/>
      <x:c r="B14" s="56"/>
      <x:c r="C14" s="56"/>
      <x:c r="D14" s="85"/>
      <x:c r="E14" s="63"/>
      <x:c r="F14" s="74"/>
      <x:c r="G14" s="63"/>
      <x:c r="H14" s="63"/>
      <x:c r="I14" s="63"/>
      <x:c r="J14" s="63"/>
    </x:row>
    <x:row r="15" ht="22" customHeight="1">
      <x:c r="A15" s="56"/>
      <x:c r="B15" s="56"/>
      <x:c r="C15" s="70" t="str">
        <x:v>Всего</x:v>
      </x:c>
      <x:c r="D15" s="86" t="n">
        <x:f>SUM(D9:D13)</x:f>
        <x:v>8</x:v>
      </x:c>
      <x:c r="E15" s="71"/>
      <x:c r="F15" s="87" t="n">
        <x:f>SUM(F9:F13)</x:f>
        <x:v>2220000</x:v>
      </x:c>
      <x:c r="G15" s="87" t="n">
        <x:f>SUM(G9:G13)</x:f>
        <x:v>77700</x:v>
      </x:c>
      <x:c r="H15" s="87" t="n">
        <x:f>SUM(H9:H13)</x:f>
        <x:v>99900</x:v>
      </x:c>
      <x:c r="I15" s="87" t="n">
        <x:f>SUM(I9:I13)</x:f>
        <x:v>66600</x:v>
      </x:c>
      <x:c r="J15" s="87" t="n">
        <x:f>SUM(J9:J13)</x:f>
        <x:v>2464200</x:v>
      </x:c>
    </x:row>
    <x:row r="16" ht="22" customHeight="1">
      <x:c r="A16" s="56"/>
      <x:c r="B16" s="56"/>
      <x:c r="C16" s="56"/>
      <x:c r="D16" s="63"/>
      <x:c r="E16" s="63"/>
      <x:c r="F16" s="63"/>
      <x:c r="G16" s="63"/>
      <x:c r="H16" s="63"/>
      <x:c r="I16" s="63"/>
      <x:c r="J16" s="63"/>
    </x:row>
    <x:row r="17" ht="22" customHeight="1">
      <x:c r="A17" s="56"/>
      <x:c r="B17" s="56"/>
      <x:c r="C17" s="56"/>
      <x:c r="D17" s="63"/>
      <x:c r="E17" s="63"/>
      <x:c r="F17" s="63"/>
      <x:c r="G17" s="63"/>
      <x:c r="H17" s="63"/>
      <x:c r="I17" s="63"/>
      <x:c r="J17" s="63"/>
    </x:row>
    <x:row r="18" ht="22" customHeight="1">
      <x:c r="A18" s="56"/>
      <x:c r="B18" s="56"/>
      <x:c r="C18" s="56" t="str">
        <x:v>Оклады закладываем; это не средние зарплаты рынка.</x:v>
      </x:c>
      <x:c r="D18" s="63"/>
      <x:c r="E18" s="63"/>
      <x:c r="F18" s="63"/>
      <x:c r="G18" s="63"/>
      <x:c r="H18" s="63"/>
      <x:c r="I18" s="63"/>
      <x:c r="J18" s="63"/>
    </x:row>
    <x:row r="19" ht="22" customHeight="1">
      <x:c r="A19" s="56"/>
      <x:c r="B19" s="56"/>
      <x:c r="C19" s="56" t="str">
        <x:v>Удержания работника уже внутри фонда. Штат без льгот.</x:v>
      </x:c>
      <x:c r="D19" s="63"/>
      <x:c r="E19" s="63"/>
      <x:c r="F19" s="63"/>
      <x:c r="G19" s="63"/>
      <x:c r="H19" s="63"/>
      <x:c r="I19" s="63"/>
      <x:c r="J19" s="63"/>
    </x:row>
    <x:row r="20" ht="22" customHeight="1">
      <x:c r="A20" s="56"/>
      <x:c r="B20" s="56"/>
      <x:c r="C20" s="56"/>
      <x:c r="D20" s="63"/>
      <x:c r="E20" s="63"/>
      <x:c r="F20" s="63"/>
      <x:c r="G20" s="63"/>
      <x:c r="H20" s="63"/>
      <x:c r="I20" s="63"/>
      <x:c r="J20" s="63"/>
    </x:row>
  </x:sheetData>
  <x:dataValidations count="1">
    <x:dataValidation type="decimal" operator="between" sqref="E9:E13">
      <x:formula1>85000</x:formula1>
      <x:formula2>595000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5277A4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" hidden="0" customWidth="1"/>
    <x:col min="2" max="2" width="2" hidden="0" customWidth="1"/>
    <x:col min="3" max="3" width="45" hidden="0" customWidth="1"/>
    <x:col min="4" max="4" width="16" hidden="0" customWidth="1"/>
    <x:col min="5" max="5" width="16" hidden="0" customWidth="1"/>
    <x:col min="6" max="6" width="48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</x:cols>
  <x:sheetData>
    <x:row r="1" ht="22" customHeight="1">
      <x:c r="A1" s="56"/>
      <x:c r="B1" s="56"/>
      <x:c r="C1" s="56"/>
      <x:c r="D1" s="56"/>
      <x:c r="E1" s="56"/>
      <x:c r="F1" s="56"/>
      <x:c r="G1" s="56"/>
      <x:c r="H1" s="56"/>
      <x:c r="I1" s="56"/>
      <x:c r="J1" s="56"/>
      <x:c r="K1" s="56"/>
      <x:c r="L1" s="56"/>
      <x:c r="M1" s="56"/>
      <x:c r="N1" s="56"/>
      <x:c r="O1" s="56"/>
      <x:c r="P1" s="56"/>
      <x:c r="Q1" s="56"/>
      <x:c r="R1" s="56"/>
      <x:c r="S1" s="56"/>
      <x:c r="T1" s="56"/>
      <x:c r="U1" s="56"/>
      <x:c r="V1" s="56"/>
      <x:c r="W1" s="56"/>
      <x:c r="X1" s="56"/>
      <x:c r="Y1" s="56"/>
      <x:c r="Z1" s="56"/>
      <x:c r="AA1" s="56"/>
      <x:c r="AB1" s="56"/>
      <x:c r="AC1" s="56"/>
      <x:c r="AD1" s="56"/>
      <x:c r="AE1" s="56"/>
      <x:c r="AF1" s="56"/>
      <x:c r="AG1" s="56"/>
      <x:c r="AH1" s="56"/>
      <x:c r="AI1" s="56"/>
      <x:c r="AJ1" s="56"/>
      <x:c r="AK1" s="56"/>
      <x:c r="AL1" s="56"/>
      <x:c r="AM1" s="56"/>
    </x:row>
    <x:row r="2" ht="22" customHeight="1">
      <x:c r="A2" s="56"/>
      <x:c r="B2" s="56"/>
      <x:c r="C2" s="57" t="str">
        <x:v>Параметры кафе и источники</x:v>
      </x:c>
      <x:c r="D2" s="56"/>
      <x:c r="E2" s="56"/>
      <x:c r="F2" s="56"/>
      <x:c r="G2" s="56"/>
      <x:c r="H2" s="56"/>
      <x:c r="I2" s="56"/>
      <x:c r="J2" s="56"/>
      <x:c r="K2" s="56"/>
      <x:c r="L2" s="56"/>
      <x:c r="M2" s="56"/>
      <x:c r="N2" s="56"/>
      <x:c r="O2" s="56"/>
      <x:c r="P2" s="56"/>
      <x:c r="Q2" s="56"/>
      <x:c r="R2" s="56"/>
      <x:c r="S2" s="56"/>
      <x:c r="T2" s="56"/>
      <x:c r="U2" s="56"/>
      <x:c r="V2" s="56"/>
      <x:c r="W2" s="56"/>
      <x:c r="X2" s="56"/>
      <x:c r="Y2" s="56"/>
      <x:c r="Z2" s="56"/>
      <x:c r="AA2" s="56"/>
      <x:c r="AB2" s="56"/>
      <x:c r="AC2" s="56"/>
      <x:c r="AD2" s="56"/>
      <x:c r="AE2" s="56"/>
      <x:c r="AF2" s="56"/>
      <x:c r="AG2" s="56"/>
      <x:c r="AH2" s="56"/>
      <x:c r="AI2" s="56"/>
      <x:c r="AJ2" s="56"/>
      <x:c r="AK2" s="56"/>
      <x:c r="AL2" s="56"/>
      <x:c r="AM2" s="56"/>
    </x:row>
    <x:row r="3" ht="22" customHeight="1">
      <x:c r="A3" s="56"/>
      <x:c r="B3" s="56"/>
      <x:c r="C3" s="58"/>
      <x:c r="D3" s="58"/>
      <x:c r="E3" s="58"/>
      <x:c r="F3" s="58"/>
      <x:c r="G3" s="58"/>
      <x:c r="H3" s="58"/>
      <x:c r="I3" s="58"/>
      <x:c r="J3" s="58"/>
      <x:c r="K3" s="58"/>
      <x:c r="L3" s="58"/>
      <x:c r="M3" s="58"/>
      <x:c r="N3" s="58"/>
      <x:c r="O3" s="58"/>
      <x:c r="P3" s="58"/>
      <x:c r="Q3" s="58"/>
      <x:c r="R3" s="58"/>
      <x:c r="S3" s="58"/>
      <x:c r="T3" s="58"/>
      <x:c r="U3" s="58"/>
      <x:c r="V3" s="58"/>
      <x:c r="W3" s="58"/>
      <x:c r="X3" s="58"/>
      <x:c r="Y3" s="58"/>
      <x:c r="Z3" s="58"/>
      <x:c r="AA3" s="58"/>
      <x:c r="AB3" s="58"/>
      <x:c r="AC3" s="58"/>
      <x:c r="AD3" s="58"/>
      <x:c r="AE3" s="58"/>
      <x:c r="AF3" s="58"/>
      <x:c r="AG3" s="58"/>
      <x:c r="AH3" s="58"/>
      <x:c r="AI3" s="58"/>
      <x:c r="AJ3" s="58"/>
      <x:c r="AK3" s="58"/>
      <x:c r="AL3" s="58"/>
      <x:c r="AM3" s="58"/>
    </x:row>
    <x:row r="4" ht="25" customHeight="1">
      <x:c r="A4" s="56"/>
      <x:c r="B4" s="56"/>
      <x:c r="C4" s="56" t="str">
        <x:v>Сценарий</x:v>
      </x:c>
      <x:c r="D4" s="88" t="n">
        <x:v>1</x:v>
      </x:c>
      <x:c r="E4" s="60"/>
      <x:c r="F4" s="61" t="str">
        <x:v>1 база; 2 поток; 3 цена; 4 сырье</x:v>
      </x:c>
      <x:c r="G4" s="56"/>
      <x:c r="H4" s="56"/>
      <x:c r="I4" s="56"/>
      <x:c r="J4" s="56"/>
      <x:c r="K4" s="56"/>
      <x:c r="L4" s="56"/>
      <x:c r="M4" s="56"/>
      <x:c r="N4" s="56"/>
      <x:c r="O4" s="56"/>
      <x:c r="P4" s="56"/>
      <x:c r="Q4" s="56"/>
      <x:c r="R4" s="56"/>
      <x:c r="S4" s="56"/>
      <x:c r="T4" s="56"/>
      <x:c r="U4" s="56"/>
      <x:c r="V4" s="56"/>
      <x:c r="W4" s="56"/>
      <x:c r="X4" s="56"/>
      <x:c r="Y4" s="56"/>
      <x:c r="Z4" s="56"/>
      <x:c r="AA4" s="56"/>
      <x:c r="AB4" s="56"/>
      <x:c r="AC4" s="56"/>
      <x:c r="AD4" s="56"/>
      <x:c r="AE4" s="56"/>
      <x:c r="AF4" s="56"/>
      <x:c r="AG4" s="56"/>
      <x:c r="AH4" s="56"/>
      <x:c r="AI4" s="56"/>
      <x:c r="AJ4" s="56"/>
      <x:c r="AK4" s="56"/>
      <x:c r="AL4" s="56"/>
      <x:c r="AM4" s="56"/>
    </x:row>
    <x:row r="5" ht="22" customHeight="1">
      <x:c r="A5" s="56"/>
      <x:c r="B5" s="56"/>
      <x:c r="C5" s="56"/>
      <x:c r="D5" s="89" t="str">
        <x:f>CHOOSE(D4,"База","Поток -20%","Цена -10%","Сырье +10%")</x:f>
        <x:v>База</x:v>
      </x:c>
      <x:c r="E5" s="56"/>
      <x:c r="F5" s="56"/>
      <x:c r="G5" s="56"/>
      <x:c r="H5" s="56"/>
      <x:c r="I5" s="56"/>
      <x:c r="J5" s="56"/>
      <x:c r="K5" s="56"/>
      <x:c r="L5" s="56"/>
      <x:c r="M5" s="56"/>
      <x:c r="N5" s="56"/>
      <x:c r="O5" s="56"/>
      <x:c r="P5" s="56"/>
      <x:c r="Q5" s="56"/>
      <x:c r="R5" s="56"/>
      <x:c r="S5" s="56"/>
      <x:c r="T5" s="56"/>
      <x:c r="U5" s="56"/>
      <x:c r="V5" s="56"/>
      <x:c r="W5" s="56"/>
      <x:c r="X5" s="56"/>
      <x:c r="Y5" s="56"/>
      <x:c r="Z5" s="56"/>
      <x:c r="AA5" s="56"/>
      <x:c r="AB5" s="56"/>
      <x:c r="AC5" s="56"/>
      <x:c r="AD5" s="56"/>
      <x:c r="AE5" s="56"/>
      <x:c r="AF5" s="56"/>
      <x:c r="AG5" s="56"/>
      <x:c r="AH5" s="56"/>
      <x:c r="AI5" s="56"/>
      <x:c r="AJ5" s="56"/>
      <x:c r="AK5" s="56"/>
      <x:c r="AL5" s="56"/>
      <x:c r="AM5" s="56"/>
    </x:row>
    <x:row r="6" ht="22" customHeight="1">
      <x:c r="A6" s="56"/>
      <x:c r="B6" s="56"/>
      <x:c r="C6" s="56"/>
      <x:c r="D6" s="56"/>
      <x:c r="E6" s="56"/>
      <x:c r="F6" s="56" t="str">
        <x:v>Расчетные периоды в параметрах 2026 года</x:v>
      </x:c>
      <x:c r="G6" s="56"/>
      <x:c r="H6" s="56"/>
      <x:c r="I6" s="56"/>
      <x:c r="J6" s="56"/>
      <x:c r="K6" s="56"/>
      <x:c r="L6" s="56"/>
      <x:c r="M6" s="56"/>
      <x:c r="N6" s="56"/>
      <x:c r="O6" s="56"/>
      <x:c r="P6" s="56"/>
      <x:c r="Q6" s="56"/>
      <x:c r="R6" s="56"/>
      <x:c r="S6" s="56"/>
      <x:c r="T6" s="56"/>
      <x:c r="U6" s="56"/>
      <x:c r="V6" s="56"/>
      <x:c r="W6" s="56"/>
      <x:c r="X6" s="56"/>
      <x:c r="Y6" s="56"/>
      <x:c r="Z6" s="56"/>
      <x:c r="AA6" s="56"/>
      <x:c r="AB6" s="56"/>
      <x:c r="AC6" s="56"/>
      <x:c r="AD6" s="56"/>
      <x:c r="AE6" s="56"/>
      <x:c r="AF6" s="56"/>
      <x:c r="AG6" s="56"/>
      <x:c r="AH6" s="56"/>
      <x:c r="AI6" s="56"/>
      <x:c r="AJ6" s="56"/>
      <x:c r="AK6" s="56"/>
      <x:c r="AL6" s="56"/>
      <x:c r="AM6" s="56"/>
    </x:row>
    <x:row r="7" ht="22" customHeight="1">
      <x:c r="A7" s="56"/>
      <x:c r="B7" s="56"/>
      <x:c r="C7" s="56"/>
      <x:c r="D7" s="63"/>
      <x:c r="E7" s="63"/>
      <x:c r="F7" s="63"/>
      <x:c r="G7" s="63"/>
      <x:c r="H7" s="63"/>
      <x:c r="I7" s="63"/>
      <x:c r="J7" s="63"/>
      <x:c r="K7" s="63"/>
      <x:c r="L7" s="63"/>
      <x:c r="M7" s="63"/>
      <x:c r="N7" s="63"/>
      <x:c r="O7" s="63"/>
      <x:c r="P7" s="63"/>
      <x:c r="Q7" s="63"/>
      <x:c r="R7" s="63"/>
      <x:c r="S7" s="63"/>
      <x:c r="T7" s="63"/>
      <x:c r="U7" s="63"/>
      <x:c r="V7" s="63"/>
      <x:c r="W7" s="63"/>
      <x:c r="X7" s="63"/>
      <x:c r="Y7" s="63"/>
      <x:c r="Z7" s="63"/>
      <x:c r="AA7" s="63"/>
      <x:c r="AB7" s="63"/>
      <x:c r="AC7" s="63"/>
      <x:c r="AD7" s="63"/>
      <x:c r="AE7" s="63"/>
      <x:c r="AF7" s="63"/>
      <x:c r="AG7" s="63"/>
      <x:c r="AH7" s="63"/>
      <x:c r="AI7" s="63"/>
      <x:c r="AJ7" s="63"/>
      <x:c r="AK7" s="63"/>
      <x:c r="AL7" s="63"/>
      <x:c r="AM7" s="63"/>
    </x:row>
    <x:row r="8" ht="32" customHeight="1">
      <x:c r="A8" s="56"/>
      <x:c r="B8" s="56"/>
      <x:c r="C8" s="66" t="str">
        <x:v>Драйвер</x:v>
      </x:c>
      <x:c r="D8" s="67" t="str">
        <x:v>Активный</x:v>
      </x:c>
      <x:c r="E8" s="67" t="str">
        <x:v>База</x:v>
      </x:c>
      <x:c r="F8" s="67" t="str">
        <x:v>Поток -20%</x:v>
      </x:c>
      <x:c r="G8" s="67" t="str">
        <x:v>Цена -10%</x:v>
      </x:c>
      <x:c r="H8" s="67" t="str">
        <x:v>Сырье +10%</x:v>
      </x:c>
      <x:c r="I8" s="63"/>
      <x:c r="J8" s="63"/>
      <x:c r="K8" s="63"/>
      <x:c r="L8" s="63"/>
      <x:c r="M8" s="63"/>
      <x:c r="N8" s="63"/>
      <x:c r="O8" s="63"/>
      <x:c r="P8" s="63"/>
      <x:c r="Q8" s="63"/>
      <x:c r="R8" s="63"/>
      <x:c r="S8" s="63"/>
      <x:c r="T8" s="63"/>
      <x:c r="U8" s="63"/>
      <x:c r="V8" s="63"/>
      <x:c r="W8" s="63"/>
      <x:c r="X8" s="63"/>
      <x:c r="Y8" s="63"/>
      <x:c r="Z8" s="63"/>
      <x:c r="AA8" s="63"/>
      <x:c r="AB8" s="63"/>
      <x:c r="AC8" s="63"/>
      <x:c r="AD8" s="63"/>
      <x:c r="AE8" s="63"/>
      <x:c r="AF8" s="63"/>
      <x:c r="AG8" s="63"/>
      <x:c r="AH8" s="63"/>
      <x:c r="AI8" s="63"/>
      <x:c r="AJ8" s="63"/>
      <x:c r="AK8" s="63"/>
      <x:c r="AL8" s="63"/>
      <x:c r="AM8" s="63"/>
    </x:row>
    <x:row r="9" ht="22" customHeight="1">
      <x:c r="A9" s="56"/>
      <x:c r="B9" s="56"/>
      <x:c r="C9" s="56" t="str">
        <x:v>Гостей в день</x:v>
      </x:c>
      <x:c r="D9" s="87" t="n">
        <x:f>IF(CHOOSE($D$4,ISBLANK(E9),ISBLANK(F9),ISBLANK(G9),ISBLANK(H9)),NA(),CHOOSE($D$4,E9,F9,G9,H9))</x:f>
        <x:v>70</x:v>
      </x:c>
      <x:c r="E9" s="84" t="n">
        <x:v>70</x:v>
      </x:c>
      <x:c r="F9" s="84" t="n">
        <x:v>56</x:v>
      </x:c>
      <x:c r="G9" s="84" t="n">
        <x:v>70</x:v>
      </x:c>
      <x:c r="H9" s="84" t="n">
        <x:v>70</x:v>
      </x:c>
      <x:c r="I9" s="63"/>
      <x:c r="J9" s="63"/>
      <x:c r="K9" s="63"/>
      <x:c r="L9" s="63"/>
      <x:c r="M9" s="63"/>
      <x:c r="N9" s="63"/>
      <x:c r="O9" s="63"/>
      <x:c r="P9" s="63"/>
      <x:c r="Q9" s="63"/>
      <x:c r="R9" s="63"/>
      <x:c r="S9" s="63"/>
      <x:c r="T9" s="63"/>
      <x:c r="U9" s="63"/>
      <x:c r="V9" s="63"/>
      <x:c r="W9" s="63"/>
      <x:c r="X9" s="63"/>
      <x:c r="Y9" s="63"/>
      <x:c r="Z9" s="63"/>
      <x:c r="AA9" s="63"/>
      <x:c r="AB9" s="63"/>
      <x:c r="AC9" s="63"/>
      <x:c r="AD9" s="63"/>
      <x:c r="AE9" s="63"/>
      <x:c r="AF9" s="63"/>
      <x:c r="AG9" s="63"/>
      <x:c r="AH9" s="63"/>
      <x:c r="AI9" s="63"/>
      <x:c r="AJ9" s="63"/>
      <x:c r="AK9" s="63"/>
      <x:c r="AL9" s="63"/>
      <x:c r="AM9" s="63"/>
    </x:row>
    <x:row r="10" ht="22" customHeight="1">
      <x:c r="A10" s="56"/>
      <x:c r="B10" s="56"/>
      <x:c r="C10" s="56" t="str">
        <x:v>Средний чек, ₸</x:v>
      </x:c>
      <x:c r="D10" s="87" t="n">
        <x:f>IF(CHOOSE($D$4,ISBLANK(E10),ISBLANK(F10),ISBLANK(G10),ISBLANK(H10)),NA(),CHOOSE($D$4,E10,F10,G10,H10))</x:f>
        <x:v>4000</x:v>
      </x:c>
      <x:c r="E10" s="84" t="n">
        <x:v>4000</x:v>
      </x:c>
      <x:c r="F10" s="84" t="n">
        <x:v>4000</x:v>
      </x:c>
      <x:c r="G10" s="84" t="n">
        <x:v>3600</x:v>
      </x:c>
      <x:c r="H10" s="84" t="n">
        <x:v>4000</x:v>
      </x:c>
      <x:c r="I10" s="63"/>
      <x:c r="J10" s="63"/>
      <x:c r="K10" s="63"/>
      <x:c r="L10" s="63"/>
      <x:c r="M10" s="63"/>
      <x:c r="N10" s="63"/>
      <x:c r="O10" s="63"/>
      <x:c r="P10" s="63"/>
      <x:c r="Q10" s="63"/>
      <x:c r="R10" s="63"/>
      <x:c r="S10" s="63"/>
      <x:c r="T10" s="63"/>
      <x:c r="U10" s="63"/>
      <x:c r="V10" s="63"/>
      <x:c r="W10" s="63"/>
      <x:c r="X10" s="63"/>
      <x:c r="Y10" s="63"/>
      <x:c r="Z10" s="63"/>
      <x:c r="AA10" s="63"/>
      <x:c r="AB10" s="63"/>
      <x:c r="AC10" s="63"/>
      <x:c r="AD10" s="63"/>
      <x:c r="AE10" s="63"/>
      <x:c r="AF10" s="63"/>
      <x:c r="AG10" s="63"/>
      <x:c r="AH10" s="63"/>
      <x:c r="AI10" s="63"/>
      <x:c r="AJ10" s="63"/>
      <x:c r="AK10" s="63"/>
      <x:c r="AL10" s="63"/>
      <x:c r="AM10" s="63"/>
    </x:row>
    <x:row r="11" ht="22" customHeight="1">
      <x:c r="A11" s="56"/>
      <x:c r="B11" s="56"/>
      <x:c r="C11" s="56" t="str">
        <x:v>Продукты на гостя, ₸</x:v>
      </x:c>
      <x:c r="D11" s="87" t="n">
        <x:f>IF(CHOOSE($D$4,ISBLANK(E11),ISBLANK(F11),ISBLANK(G11),ISBLANK(H11)),NA(),CHOOSE($D$4,E11,F11,G11,H11))</x:f>
        <x:v>1400</x:v>
      </x:c>
      <x:c r="E11" s="84" t="n">
        <x:v>1400</x:v>
      </x:c>
      <x:c r="F11" s="84" t="n">
        <x:v>1400</x:v>
      </x:c>
      <x:c r="G11" s="84" t="n">
        <x:v>1400</x:v>
      </x:c>
      <x:c r="H11" s="84" t="n">
        <x:v>1540</x:v>
      </x:c>
      <x:c r="I11" s="63"/>
      <x:c r="J11" s="63"/>
      <x:c r="K11" s="63"/>
      <x:c r="L11" s="63"/>
      <x:c r="M11" s="63"/>
      <x:c r="N11" s="63"/>
      <x:c r="O11" s="63"/>
      <x:c r="P11" s="63"/>
      <x:c r="Q11" s="63"/>
      <x:c r="R11" s="63"/>
      <x:c r="S11" s="63"/>
      <x:c r="T11" s="63"/>
      <x:c r="U11" s="63"/>
      <x:c r="V11" s="63"/>
      <x:c r="W11" s="63"/>
      <x:c r="X11" s="63"/>
      <x:c r="Y11" s="63"/>
      <x:c r="Z11" s="63"/>
      <x:c r="AA11" s="63"/>
      <x:c r="AB11" s="63"/>
      <x:c r="AC11" s="63"/>
      <x:c r="AD11" s="63"/>
      <x:c r="AE11" s="63"/>
      <x:c r="AF11" s="63"/>
      <x:c r="AG11" s="63"/>
      <x:c r="AH11" s="63"/>
      <x:c r="AI11" s="63"/>
      <x:c r="AJ11" s="63"/>
      <x:c r="AK11" s="63"/>
      <x:c r="AL11" s="63"/>
      <x:c r="AM11" s="63"/>
    </x:row>
    <x:row r="12" ht="22" customHeight="1">
      <x:c r="A12" s="56"/>
      <x:c r="B12" s="56"/>
      <x:c r="C12" s="56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63"/>
      <x:c r="Q12" s="63"/>
      <x:c r="R12" s="63"/>
      <x:c r="S12" s="63"/>
      <x:c r="T12" s="63"/>
      <x:c r="U12" s="63"/>
      <x:c r="V12" s="63"/>
      <x:c r="W12" s="63"/>
      <x:c r="X12" s="63"/>
      <x:c r="Y12" s="63"/>
      <x:c r="Z12" s="63"/>
      <x:c r="AA12" s="63"/>
      <x:c r="AB12" s="63"/>
      <x:c r="AC12" s="63"/>
      <x:c r="AD12" s="63"/>
      <x:c r="AE12" s="63"/>
      <x:c r="AF12" s="63"/>
      <x:c r="AG12" s="63"/>
      <x:c r="AH12" s="63"/>
      <x:c r="AI12" s="63"/>
      <x:c r="AJ12" s="63"/>
      <x:c r="AK12" s="63"/>
      <x:c r="AL12" s="63"/>
      <x:c r="AM12" s="63"/>
    </x:row>
    <x:row r="13" ht="22" customHeight="1">
      <x:c r="A13" s="56"/>
      <x:c r="B13" s="56"/>
      <x:c r="C13" s="56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63"/>
      <x:c r="Q13" s="63"/>
      <x:c r="R13" s="63"/>
      <x:c r="S13" s="63"/>
      <x:c r="T13" s="63"/>
      <x:c r="U13" s="63"/>
      <x:c r="V13" s="63"/>
      <x:c r="W13" s="63"/>
      <x:c r="X13" s="63"/>
      <x:c r="Y13" s="63"/>
      <x:c r="Z13" s="63"/>
      <x:c r="AA13" s="63"/>
      <x:c r="AB13" s="63"/>
      <x:c r="AC13" s="63"/>
      <x:c r="AD13" s="63"/>
      <x:c r="AE13" s="63"/>
      <x:c r="AF13" s="63"/>
      <x:c r="AG13" s="63"/>
      <x:c r="AH13" s="63"/>
      <x:c r="AI13" s="63"/>
      <x:c r="AJ13" s="63"/>
      <x:c r="AK13" s="63"/>
      <x:c r="AL13" s="63"/>
      <x:c r="AM13" s="63"/>
    </x:row>
    <x:row r="14" ht="22" customHeight="1">
      <x:c r="A14" s="56"/>
      <x:c r="B14" s="56"/>
      <x:c r="C14" s="56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63"/>
      <x:c r="Q14" s="63"/>
      <x:c r="R14" s="63"/>
      <x:c r="S14" s="63"/>
      <x:c r="T14" s="63"/>
      <x:c r="U14" s="63"/>
      <x:c r="V14" s="63"/>
      <x:c r="W14" s="63"/>
      <x:c r="X14" s="63"/>
      <x:c r="Y14" s="63"/>
      <x:c r="Z14" s="63"/>
      <x:c r="AA14" s="63"/>
      <x:c r="AB14" s="63"/>
      <x:c r="AC14" s="63"/>
      <x:c r="AD14" s="63"/>
      <x:c r="AE14" s="63"/>
      <x:c r="AF14" s="63"/>
      <x:c r="AG14" s="63"/>
      <x:c r="AH14" s="63"/>
      <x:c r="AI14" s="63"/>
      <x:c r="AJ14" s="63"/>
      <x:c r="AK14" s="63"/>
      <x:c r="AL14" s="63"/>
      <x:c r="AM14" s="63"/>
    </x:row>
    <x:row r="15" ht="22" customHeight="1">
      <x:c r="A15" s="56"/>
      <x:c r="B15" s="56"/>
      <x:c r="C15" s="56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63"/>
      <x:c r="Q15" s="63"/>
      <x:c r="R15" s="63"/>
      <x:c r="S15" s="63"/>
      <x:c r="T15" s="63"/>
      <x:c r="U15" s="63"/>
      <x:c r="V15" s="63"/>
      <x:c r="W15" s="63"/>
      <x:c r="X15" s="63"/>
      <x:c r="Y15" s="63"/>
      <x:c r="Z15" s="63"/>
      <x:c r="AA15" s="63"/>
      <x:c r="AB15" s="63"/>
      <x:c r="AC15" s="63"/>
      <x:c r="AD15" s="63"/>
      <x:c r="AE15" s="63"/>
      <x:c r="AF15" s="63"/>
      <x:c r="AG15" s="63"/>
      <x:c r="AH15" s="63"/>
      <x:c r="AI15" s="63"/>
      <x:c r="AJ15" s="63"/>
      <x:c r="AK15" s="63"/>
      <x:c r="AL15" s="63"/>
      <x:c r="AM15" s="63"/>
    </x:row>
    <x:row r="16" ht="25" customHeight="1">
      <x:c r="A16" s="56"/>
      <x:c r="B16" s="56"/>
      <x:c r="C16" s="56" t="str">
        <x:v>Посадочных мест</x:v>
      </x:c>
      <x:c r="D16" s="84" t="n">
        <x:v>40</x:v>
      </x:c>
      <x:c r="E16" s="63"/>
      <x:c r="F16" s="63" t="str">
        <x:v>Менять желтые ячейки; формулы черным и зеленым.</x:v>
      </x:c>
      <x:c r="G16" s="63"/>
      <x:c r="H16" s="63"/>
      <x:c r="I16" s="63"/>
      <x:c r="J16" s="63"/>
      <x:c r="K16" s="63"/>
      <x:c r="L16" s="63"/>
      <x:c r="M16" s="63"/>
      <x:c r="N16" s="63"/>
      <x:c r="O16" s="63"/>
      <x:c r="P16" s="63"/>
      <x:c r="Q16" s="63"/>
      <x:c r="R16" s="63"/>
      <x:c r="S16" s="63"/>
      <x:c r="T16" s="63"/>
      <x:c r="U16" s="63"/>
      <x:c r="V16" s="63"/>
      <x:c r="W16" s="63"/>
      <x:c r="X16" s="63"/>
      <x:c r="Y16" s="63"/>
      <x:c r="Z16" s="63"/>
      <x:c r="AA16" s="63"/>
      <x:c r="AB16" s="63"/>
      <x:c r="AC16" s="63"/>
      <x:c r="AD16" s="63"/>
      <x:c r="AE16" s="63"/>
      <x:c r="AF16" s="63"/>
      <x:c r="AG16" s="63"/>
      <x:c r="AH16" s="63"/>
      <x:c r="AI16" s="63"/>
      <x:c r="AJ16" s="63"/>
      <x:c r="AK16" s="63"/>
      <x:c r="AL16" s="63"/>
      <x:c r="AM16" s="63"/>
    </x:row>
    <x:row r="17" ht="22" customHeight="1">
      <x:c r="A17" s="56"/>
      <x:c r="B17" s="56"/>
      <x:c r="C17" s="56" t="str">
        <x:v>Расчетных дней</x:v>
      </x:c>
      <x:c r="D17" s="84" t="n">
        <x:v>30</x:v>
      </x:c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63"/>
      <x:c r="Q17" s="63"/>
      <x:c r="R17" s="63"/>
      <x:c r="S17" s="63"/>
      <x:c r="T17" s="63"/>
      <x:c r="U17" s="63"/>
      <x:c r="V17" s="63"/>
      <x:c r="W17" s="63"/>
      <x:c r="X17" s="63"/>
      <x:c r="Y17" s="63"/>
      <x:c r="Z17" s="63"/>
      <x:c r="AA17" s="63"/>
      <x:c r="AB17" s="63"/>
      <x:c r="AC17" s="63"/>
      <x:c r="AD17" s="63"/>
      <x:c r="AE17" s="63"/>
      <x:c r="AF17" s="63"/>
      <x:c r="AG17" s="63"/>
      <x:c r="AH17" s="63"/>
      <x:c r="AI17" s="63"/>
      <x:c r="AJ17" s="63"/>
      <x:c r="AK17" s="63"/>
      <x:c r="AL17" s="63"/>
      <x:c r="AM17" s="63"/>
    </x:row>
    <x:row r="18" ht="25" customHeight="1">
      <x:c r="A18" s="56"/>
      <x:c r="B18" s="56"/>
      <x:c r="C18" s="56" t="str">
        <x:v>Аренда, ₸/мес</x:v>
      </x:c>
      <x:c r="D18" s="84" t="n">
        <x:v>1200000</x:v>
      </x:c>
      <x:c r="E18" s="63"/>
      <x:c r="F18" s="63" t="str">
        <x:v>Аренда: цена карточки 1,2 млн, в каталоге была 0,9 млн.</x:v>
      </x:c>
      <x:c r="G18" s="63"/>
      <x:c r="H18" s="63"/>
      <x:c r="I18" s="63"/>
      <x:c r="J18" s="63"/>
      <x:c r="K18" s="63"/>
      <x:c r="L18" s="63"/>
      <x:c r="M18" s="63"/>
      <x:c r="N18" s="63"/>
      <x:c r="O18" s="63"/>
      <x:c r="P18" s="63"/>
      <x:c r="Q18" s="63"/>
      <x:c r="R18" s="63"/>
      <x:c r="S18" s="63"/>
      <x:c r="T18" s="63"/>
      <x:c r="U18" s="63"/>
      <x:c r="V18" s="63"/>
      <x:c r="W18" s="63"/>
      <x:c r="X18" s="63"/>
      <x:c r="Y18" s="63"/>
      <x:c r="Z18" s="63"/>
      <x:c r="AA18" s="63"/>
      <x:c r="AB18" s="63"/>
      <x:c r="AC18" s="63"/>
      <x:c r="AD18" s="63"/>
      <x:c r="AE18" s="63"/>
      <x:c r="AF18" s="63"/>
      <x:c r="AG18" s="63"/>
      <x:c r="AH18" s="63"/>
      <x:c r="AI18" s="63"/>
      <x:c r="AJ18" s="63"/>
      <x:c r="AK18" s="63"/>
      <x:c r="AL18" s="63"/>
      <x:c r="AM18" s="63"/>
    </x:row>
    <x:row r="19" ht="22" customHeight="1">
      <x:c r="A19" s="56"/>
      <x:c r="B19" s="56"/>
      <x:c r="C19" s="56" t="str">
        <x:v>Коммунальные, ₸/мес</x:v>
      </x:c>
      <x:c r="D19" s="84" t="n">
        <x:v>250000</x:v>
      </x:c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63"/>
      <x:c r="Q19" s="63"/>
      <x:c r="R19" s="63"/>
      <x:c r="S19" s="63"/>
      <x:c r="T19" s="63"/>
      <x:c r="U19" s="63"/>
      <x:c r="V19" s="63"/>
      <x:c r="W19" s="63"/>
      <x:c r="X19" s="63"/>
      <x:c r="Y19" s="63"/>
      <x:c r="Z19" s="63"/>
      <x:c r="AA19" s="63"/>
      <x:c r="AB19" s="63"/>
      <x:c r="AC19" s="63"/>
      <x:c r="AD19" s="63"/>
      <x:c r="AE19" s="63"/>
      <x:c r="AF19" s="63"/>
      <x:c r="AG19" s="63"/>
      <x:c r="AH19" s="63"/>
      <x:c r="AI19" s="63"/>
      <x:c r="AJ19" s="63"/>
      <x:c r="AK19" s="63"/>
      <x:c r="AL19" s="63"/>
      <x:c r="AM19" s="63"/>
    </x:row>
    <x:row r="20" ht="22" customHeight="1">
      <x:c r="A20" s="56"/>
      <x:c r="B20" s="56"/>
      <x:c r="C20" s="56" t="str">
        <x:v>Продвижение, ₸/мес</x:v>
      </x:c>
      <x:c r="D20" s="84" t="n">
        <x:v>100000</x:v>
      </x:c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63"/>
      <x:c r="Q20" s="63"/>
      <x:c r="R20" s="63"/>
      <x:c r="S20" s="63"/>
      <x:c r="T20" s="63"/>
      <x:c r="U20" s="63"/>
      <x:c r="V20" s="63"/>
      <x:c r="W20" s="63"/>
      <x:c r="X20" s="63"/>
      <x:c r="Y20" s="63"/>
      <x:c r="Z20" s="63"/>
      <x:c r="AA20" s="63"/>
      <x:c r="AB20" s="63"/>
      <x:c r="AC20" s="63"/>
      <x:c r="AD20" s="63"/>
      <x:c r="AE20" s="63"/>
      <x:c r="AF20" s="63"/>
      <x:c r="AG20" s="63"/>
      <x:c r="AH20" s="63"/>
      <x:c r="AI20" s="63"/>
      <x:c r="AJ20" s="63"/>
      <x:c r="AK20" s="63"/>
      <x:c r="AL20" s="63"/>
      <x:c r="AM20" s="63"/>
    </x:row>
    <x:row r="21" ht="22" customHeight="1">
      <x:c r="A21" s="56"/>
      <x:c r="B21" s="56"/>
      <x:c r="C21" s="56" t="str">
        <x:v>Сервис, ₸/мес</x:v>
      </x:c>
      <x:c r="D21" s="84" t="n">
        <x:v>100000</x:v>
      </x:c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63"/>
      <x:c r="Q21" s="63"/>
      <x:c r="R21" s="63"/>
      <x:c r="S21" s="63"/>
      <x:c r="T21" s="63"/>
      <x:c r="U21" s="63"/>
      <x:c r="V21" s="63"/>
      <x:c r="W21" s="63"/>
      <x:c r="X21" s="63"/>
      <x:c r="Y21" s="63"/>
      <x:c r="Z21" s="63"/>
      <x:c r="AA21" s="63"/>
      <x:c r="AB21" s="63"/>
      <x:c r="AC21" s="63"/>
      <x:c r="AD21" s="63"/>
      <x:c r="AE21" s="63"/>
      <x:c r="AF21" s="63"/>
      <x:c r="AG21" s="63"/>
      <x:c r="AH21" s="63"/>
      <x:c r="AI21" s="63"/>
      <x:c r="AJ21" s="63"/>
      <x:c r="AK21" s="63"/>
      <x:c r="AL21" s="63"/>
      <x:c r="AM21" s="63"/>
    </x:row>
    <x:row r="22" ht="22" customHeight="1">
      <x:c r="A22" s="56"/>
      <x:c r="B22" s="56"/>
      <x:c r="C22" s="56" t="str">
        <x:v>Санобработка, ₸/мес</x:v>
      </x:c>
      <x:c r="D22" s="84" t="n">
        <x:v>60000</x:v>
      </x:c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63"/>
      <x:c r="Q22" s="63"/>
      <x:c r="R22" s="63"/>
      <x:c r="S22" s="63"/>
      <x:c r="T22" s="63"/>
      <x:c r="U22" s="63"/>
      <x:c r="V22" s="63"/>
      <x:c r="W22" s="63"/>
      <x:c r="X22" s="63"/>
      <x:c r="Y22" s="63"/>
      <x:c r="Z22" s="63"/>
      <x:c r="AA22" s="63"/>
      <x:c r="AB22" s="63"/>
      <x:c r="AC22" s="63"/>
      <x:c r="AD22" s="63"/>
      <x:c r="AE22" s="63"/>
      <x:c r="AF22" s="63"/>
      <x:c r="AG22" s="63"/>
      <x:c r="AH22" s="63"/>
      <x:c r="AI22" s="63"/>
      <x:c r="AJ22" s="63"/>
      <x:c r="AK22" s="63"/>
      <x:c r="AL22" s="63"/>
      <x:c r="AM22" s="63"/>
    </x:row>
    <x:row r="23" ht="22" customHeight="1">
      <x:c r="A23" s="56"/>
      <x:c r="B23" s="56"/>
      <x:c r="C23" s="56" t="str">
        <x:v>Учет, ₸/мес</x:v>
      </x:c>
      <x:c r="D23" s="84" t="n">
        <x:v>40000</x:v>
      </x:c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63"/>
      <x:c r="Q23" s="63"/>
      <x:c r="R23" s="63"/>
      <x:c r="S23" s="63"/>
      <x:c r="T23" s="63"/>
      <x:c r="U23" s="63"/>
      <x:c r="V23" s="63"/>
      <x:c r="W23" s="63"/>
      <x:c r="X23" s="63"/>
      <x:c r="Y23" s="63"/>
      <x:c r="Z23" s="63"/>
      <x:c r="AA23" s="63"/>
      <x:c r="AB23" s="63"/>
      <x:c r="AC23" s="63"/>
      <x:c r="AD23" s="63"/>
      <x:c r="AE23" s="63"/>
      <x:c r="AF23" s="63"/>
      <x:c r="AG23" s="63"/>
      <x:c r="AH23" s="63"/>
      <x:c r="AI23" s="63"/>
      <x:c r="AJ23" s="63"/>
      <x:c r="AK23" s="63"/>
      <x:c r="AL23" s="63"/>
      <x:c r="AM23" s="63"/>
    </x:row>
    <x:row r="24" ht="22" customHeight="1">
      <x:c r="A24" s="56"/>
      <x:c r="B24" s="56"/>
      <x:c r="C24" s="56" t="str">
        <x:v>Связь и расходники, ₸/мес</x:v>
      </x:c>
      <x:c r="D24" s="84" t="n">
        <x:v>50000</x:v>
      </x:c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63"/>
      <x:c r="Q24" s="63"/>
      <x:c r="R24" s="63"/>
      <x:c r="S24" s="63"/>
      <x:c r="T24" s="63"/>
      <x:c r="U24" s="63"/>
      <x:c r="V24" s="63"/>
      <x:c r="W24" s="63"/>
      <x:c r="X24" s="63"/>
      <x:c r="Y24" s="63"/>
      <x:c r="Z24" s="63"/>
      <x:c r="AA24" s="63"/>
      <x:c r="AB24" s="63"/>
      <x:c r="AC24" s="63"/>
      <x:c r="AD24" s="63"/>
      <x:c r="AE24" s="63"/>
      <x:c r="AF24" s="63"/>
      <x:c r="AG24" s="63"/>
      <x:c r="AH24" s="63"/>
      <x:c r="AI24" s="63"/>
      <x:c r="AJ24" s="63"/>
      <x:c r="AK24" s="63"/>
      <x:c r="AL24" s="63"/>
      <x:c r="AM24" s="63"/>
    </x:row>
    <x:row r="25" ht="25" customHeight="1">
      <x:c r="A25" s="56"/>
      <x:c r="B25" s="56"/>
      <x:c r="C25" s="56" t="str">
        <x:v>Платежи ИП за себя, ₸/мес</x:v>
      </x:c>
      <x:c r="D25" s="84" t="n">
        <x:v>21675</x:v>
      </x:c>
      <x:c r="E25" s="63"/>
      <x:c r="F25" s="63" t="str">
        <x:v>ИП без льгот, база своих платежей 85 000 ₸.</x:v>
      </x:c>
      <x:c r="G25" s="63"/>
      <x:c r="H25" s="63"/>
      <x:c r="I25" s="63"/>
      <x:c r="J25" s="63"/>
      <x:c r="K25" s="63"/>
      <x:c r="L25" s="63"/>
      <x:c r="M25" s="63"/>
      <x:c r="N25" s="63"/>
      <x:c r="O25" s="63"/>
      <x:c r="P25" s="63"/>
      <x:c r="Q25" s="63"/>
      <x:c r="R25" s="63"/>
      <x:c r="S25" s="63"/>
      <x:c r="T25" s="63"/>
      <x:c r="U25" s="63"/>
      <x:c r="V25" s="63"/>
      <x:c r="W25" s="63"/>
      <x:c r="X25" s="63"/>
      <x:c r="Y25" s="63"/>
      <x:c r="Z25" s="63"/>
      <x:c r="AA25" s="63"/>
      <x:c r="AB25" s="63"/>
      <x:c r="AC25" s="63"/>
      <x:c r="AD25" s="63"/>
      <x:c r="AE25" s="63"/>
      <x:c r="AF25" s="63"/>
      <x:c r="AG25" s="63"/>
      <x:c r="AH25" s="63"/>
      <x:c r="AI25" s="63"/>
      <x:c r="AJ25" s="63"/>
      <x:c r="AK25" s="63"/>
      <x:c r="AL25" s="63"/>
      <x:c r="AM25" s="63"/>
    </x:row>
    <x:row r="26" ht="22" customHeight="1">
      <x:c r="A26" s="56"/>
      <x:c r="B26" s="56"/>
      <x:c r="C26" s="56" t="str">
        <x:v>Налог с дохода</x:v>
      </x:c>
      <x:c r="D26" s="90" t="n">
        <x:v>0.03</x:v>
      </x:c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63"/>
      <x:c r="Q26" s="63"/>
      <x:c r="R26" s="63"/>
      <x:c r="S26" s="63"/>
      <x:c r="T26" s="63"/>
      <x:c r="U26" s="63"/>
      <x:c r="V26" s="63"/>
      <x:c r="W26" s="63"/>
      <x:c r="X26" s="63"/>
      <x:c r="Y26" s="63"/>
      <x:c r="Z26" s="63"/>
      <x:c r="AA26" s="63"/>
      <x:c r="AB26" s="63"/>
      <x:c r="AC26" s="63"/>
      <x:c r="AD26" s="63"/>
      <x:c r="AE26" s="63"/>
      <x:c r="AF26" s="63"/>
      <x:c r="AG26" s="63"/>
      <x:c r="AH26" s="63"/>
      <x:c r="AI26" s="63"/>
      <x:c r="AJ26" s="63"/>
      <x:c r="AK26" s="63"/>
      <x:c r="AL26" s="63"/>
      <x:c r="AM26" s="63"/>
    </x:row>
    <x:row r="27" ht="22" customHeight="1">
      <x:c r="A27" s="56"/>
      <x:c r="B27" s="56"/>
      <x:c r="C27" s="56" t="str">
        <x:v>Комиссия QR</x:v>
      </x:c>
      <x:c r="D27" s="90" t="n">
        <x:v>0.0095</x:v>
      </x:c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63"/>
      <x:c r="Q27" s="63"/>
      <x:c r="R27" s="63"/>
      <x:c r="S27" s="63"/>
      <x:c r="T27" s="63"/>
      <x:c r="U27" s="63"/>
      <x:c r="V27" s="63"/>
      <x:c r="W27" s="63"/>
      <x:c r="X27" s="63"/>
      <x:c r="Y27" s="63"/>
      <x:c r="Z27" s="63"/>
      <x:c r="AA27" s="63"/>
      <x:c r="AB27" s="63"/>
      <x:c r="AC27" s="63"/>
      <x:c r="AD27" s="63"/>
      <x:c r="AE27" s="63"/>
      <x:c r="AF27" s="63"/>
      <x:c r="AG27" s="63"/>
      <x:c r="AH27" s="63"/>
      <x:c r="AI27" s="63"/>
      <x:c r="AJ27" s="63"/>
      <x:c r="AK27" s="63"/>
      <x:c r="AL27" s="63"/>
      <x:c r="AM27" s="63"/>
    </x:row>
    <x:row r="28" ht="22" customHeight="1">
      <x:c r="A28" s="56"/>
      <x:c r="B28" s="56"/>
      <x:c r="C28" s="56" t="str">
        <x:v>Срок амортизации, месяцев</x:v>
      </x:c>
      <x:c r="D28" s="84" t="n">
        <x:v>60</x:v>
      </x:c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63"/>
      <x:c r="Q28" s="63"/>
      <x:c r="R28" s="63"/>
      <x:c r="S28" s="63"/>
      <x:c r="T28" s="63"/>
      <x:c r="U28" s="63"/>
      <x:c r="V28" s="63"/>
      <x:c r="W28" s="63"/>
      <x:c r="X28" s="63"/>
      <x:c r="Y28" s="63"/>
      <x:c r="Z28" s="63"/>
      <x:c r="AA28" s="63"/>
      <x:c r="AB28" s="63"/>
      <x:c r="AC28" s="63"/>
      <x:c r="AD28" s="63"/>
      <x:c r="AE28" s="63"/>
      <x:c r="AF28" s="63"/>
      <x:c r="AG28" s="63"/>
      <x:c r="AH28" s="63"/>
      <x:c r="AI28" s="63"/>
      <x:c r="AJ28" s="63"/>
      <x:c r="AK28" s="63"/>
      <x:c r="AL28" s="63"/>
      <x:c r="AM28" s="63"/>
    </x:row>
    <x:row r="29" ht="22" customHeight="1">
      <x:c r="A29" s="56"/>
      <x:c r="B29" s="56"/>
      <x:c r="C29" s="56" t="str">
        <x:v>Доходность владельца, годовая</x:v>
      </x:c>
      <x:c r="D29" s="90" t="n">
        <x:v>0.2</x:v>
      </x:c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63"/>
      <x:c r="Q29" s="63"/>
      <x:c r="R29" s="63"/>
      <x:c r="S29" s="63"/>
      <x:c r="T29" s="63"/>
      <x:c r="U29" s="63"/>
      <x:c r="V29" s="63"/>
      <x:c r="W29" s="63"/>
      <x:c r="X29" s="63"/>
      <x:c r="Y29" s="63"/>
      <x:c r="Z29" s="63"/>
      <x:c r="AA29" s="63"/>
      <x:c r="AB29" s="63"/>
      <x:c r="AC29" s="63"/>
      <x:c r="AD29" s="63"/>
      <x:c r="AE29" s="63"/>
      <x:c r="AF29" s="63"/>
      <x:c r="AG29" s="63"/>
      <x:c r="AH29" s="63"/>
      <x:c r="AI29" s="63"/>
      <x:c r="AJ29" s="63"/>
      <x:c r="AK29" s="63"/>
      <x:c r="AL29" s="63"/>
      <x:c r="AM29" s="63"/>
    </x:row>
    <x:row r="30" ht="22" customHeight="1">
      <x:c r="A30" s="56"/>
      <x:c r="B30" s="56"/>
      <x:c r="C30" s="56" t="str">
        <x:v>Заем на старте, ₸</x:v>
      </x:c>
      <x:c r="D30" s="84" t="n">
        <x:v>6000000</x:v>
      </x:c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63"/>
      <x:c r="Q30" s="63"/>
      <x:c r="R30" s="63"/>
      <x:c r="S30" s="63"/>
      <x:c r="T30" s="63"/>
      <x:c r="U30" s="63"/>
      <x:c r="V30" s="63"/>
      <x:c r="W30" s="63"/>
      <x:c r="X30" s="63"/>
      <x:c r="Y30" s="63"/>
      <x:c r="Z30" s="63"/>
      <x:c r="AA30" s="63"/>
      <x:c r="AB30" s="63"/>
      <x:c r="AC30" s="63"/>
      <x:c r="AD30" s="63"/>
      <x:c r="AE30" s="63"/>
      <x:c r="AF30" s="63"/>
      <x:c r="AG30" s="63"/>
      <x:c r="AH30" s="63"/>
      <x:c r="AI30" s="63"/>
      <x:c r="AJ30" s="63"/>
      <x:c r="AK30" s="63"/>
      <x:c r="AL30" s="63"/>
      <x:c r="AM30" s="63"/>
    </x:row>
    <x:row r="31" ht="25" customHeight="1">
      <x:c r="A31" s="56"/>
      <x:c r="B31" s="56"/>
      <x:c r="C31" s="56" t="str">
        <x:v>Номинальная ставка займа</x:v>
      </x:c>
      <x:c r="D31" s="90" t="n">
        <x:v>0.2275</x:v>
      </x:c>
      <x:c r="E31" s="63"/>
      <x:c r="F31" s="63" t="str">
        <x:v>Номинальный расчет. Комиссии и страховку добавить по договору.</x:v>
      </x:c>
      <x:c r="G31" s="63"/>
      <x:c r="H31" s="63"/>
      <x:c r="I31" s="63"/>
      <x:c r="J31" s="63"/>
      <x:c r="K31" s="63"/>
      <x:c r="L31" s="63"/>
      <x:c r="M31" s="63"/>
      <x:c r="N31" s="63"/>
      <x:c r="O31" s="63"/>
      <x:c r="P31" s="63"/>
      <x:c r="Q31" s="63"/>
      <x:c r="R31" s="63"/>
      <x:c r="S31" s="63"/>
      <x:c r="T31" s="63"/>
      <x:c r="U31" s="63"/>
      <x:c r="V31" s="63"/>
      <x:c r="W31" s="63"/>
      <x:c r="X31" s="63"/>
      <x:c r="Y31" s="63"/>
      <x:c r="Z31" s="63"/>
      <x:c r="AA31" s="63"/>
      <x:c r="AB31" s="63"/>
      <x:c r="AC31" s="63"/>
      <x:c r="AD31" s="63"/>
      <x:c r="AE31" s="63"/>
      <x:c r="AF31" s="63"/>
      <x:c r="AG31" s="63"/>
      <x:c r="AH31" s="63"/>
      <x:c r="AI31" s="63"/>
      <x:c r="AJ31" s="63"/>
      <x:c r="AK31" s="63"/>
      <x:c r="AL31" s="63"/>
      <x:c r="AM31" s="63"/>
    </x:row>
    <x:row r="32" ht="22" customHeight="1">
      <x:c r="A32" s="56"/>
      <x:c r="B32" s="56"/>
      <x:c r="C32" s="56" t="str">
        <x:v>Срок займа, месяцев</x:v>
      </x:c>
      <x:c r="D32" s="84" t="n">
        <x:v>60</x:v>
      </x:c>
      <x:c r="E32" s="63"/>
      <x:c r="F32" s="63"/>
      <x:c r="G32" s="63"/>
      <x:c r="H32" s="63"/>
      <x:c r="I32" s="63"/>
      <x:c r="J32" s="63"/>
      <x:c r="K32" s="63"/>
      <x:c r="L32" s="63"/>
      <x:c r="M32" s="63"/>
      <x:c r="N32" s="63"/>
      <x:c r="O32" s="63"/>
      <x:c r="P32" s="63"/>
      <x:c r="Q32" s="63"/>
      <x:c r="R32" s="63"/>
      <x:c r="S32" s="63"/>
      <x:c r="T32" s="63"/>
      <x:c r="U32" s="63"/>
      <x:c r="V32" s="63"/>
      <x:c r="W32" s="63"/>
      <x:c r="X32" s="63"/>
      <x:c r="Y32" s="63"/>
      <x:c r="Z32" s="63"/>
      <x:c r="AA32" s="63"/>
      <x:c r="AB32" s="63"/>
      <x:c r="AC32" s="63"/>
      <x:c r="AD32" s="63"/>
      <x:c r="AE32" s="63"/>
      <x:c r="AF32" s="63"/>
      <x:c r="AG32" s="63"/>
      <x:c r="AH32" s="63"/>
      <x:c r="AI32" s="63"/>
      <x:c r="AJ32" s="63"/>
      <x:c r="AK32" s="63"/>
      <x:c r="AL32" s="63"/>
      <x:c r="AM32" s="63"/>
    </x:row>
    <x:row r="33" ht="22" customHeight="1">
      <x:c r="A33" s="56"/>
      <x:c r="B33" s="56"/>
      <x:c r="C33" s="56" t="str">
        <x:v>Изъятия владельца, ₸/мес</x:v>
      </x:c>
      <x:c r="D33" s="84" t="n">
        <x:v>0</x:v>
      </x:c>
      <x:c r="E33" s="63"/>
      <x:c r="F33" s="63"/>
      <x:c r="G33" s="63"/>
      <x:c r="H33" s="63"/>
      <x:c r="I33" s="63"/>
      <x:c r="J33" s="63"/>
      <x:c r="K33" s="63"/>
      <x:c r="L33" s="63"/>
      <x:c r="M33" s="63"/>
      <x:c r="N33" s="63"/>
      <x:c r="O33" s="63"/>
      <x:c r="P33" s="63"/>
      <x:c r="Q33" s="63"/>
      <x:c r="R33" s="63"/>
      <x:c r="S33" s="63"/>
      <x:c r="T33" s="63"/>
      <x:c r="U33" s="63"/>
      <x:c r="V33" s="63"/>
      <x:c r="W33" s="63"/>
      <x:c r="X33" s="63"/>
      <x:c r="Y33" s="63"/>
      <x:c r="Z33" s="63"/>
      <x:c r="AA33" s="63"/>
      <x:c r="AB33" s="63"/>
      <x:c r="AC33" s="63"/>
      <x:c r="AD33" s="63"/>
      <x:c r="AE33" s="63"/>
      <x:c r="AF33" s="63"/>
      <x:c r="AG33" s="63"/>
      <x:c r="AH33" s="63"/>
      <x:c r="AI33" s="63"/>
      <x:c r="AJ33" s="63"/>
      <x:c r="AK33" s="63"/>
      <x:c r="AL33" s="63"/>
      <x:c r="AM33" s="63"/>
    </x:row>
    <x:row r="34" ht="25" customHeight="1">
      <x:c r="A34" s="56"/>
      <x:c r="B34" s="56"/>
      <x:c r="C34" s="56" t="str">
        <x:v>ОПВ работника</x:v>
      </x:c>
      <x:c r="D34" s="90" t="n">
        <x:v>0.1</x:v>
      </x:c>
      <x:c r="E34" s="63"/>
      <x:c r="F34" s="63" t="str">
        <x:v>Штат без льгот, начисления 2026. Будущие нормы обновить.</x:v>
      </x:c>
      <x:c r="G34" s="63"/>
      <x:c r="H34" s="63"/>
      <x:c r="I34" s="63"/>
      <x:c r="J34" s="63"/>
      <x:c r="K34" s="63"/>
      <x:c r="L34" s="63"/>
      <x:c r="M34" s="63"/>
      <x:c r="N34" s="63"/>
      <x:c r="O34" s="63"/>
      <x:c r="P34" s="63"/>
      <x:c r="Q34" s="63"/>
      <x:c r="R34" s="63"/>
      <x:c r="S34" s="63"/>
      <x:c r="T34" s="63"/>
      <x:c r="U34" s="63"/>
      <x:c r="V34" s="63"/>
      <x:c r="W34" s="63"/>
      <x:c r="X34" s="63"/>
      <x:c r="Y34" s="63"/>
      <x:c r="Z34" s="63"/>
      <x:c r="AA34" s="63"/>
      <x:c r="AB34" s="63"/>
      <x:c r="AC34" s="63"/>
      <x:c r="AD34" s="63"/>
      <x:c r="AE34" s="63"/>
      <x:c r="AF34" s="63"/>
      <x:c r="AG34" s="63"/>
      <x:c r="AH34" s="63"/>
      <x:c r="AI34" s="63"/>
      <x:c r="AJ34" s="63"/>
      <x:c r="AK34" s="63"/>
      <x:c r="AL34" s="63"/>
      <x:c r="AM34" s="63"/>
    </x:row>
    <x:row r="35" ht="22" customHeight="1">
      <x:c r="A35" s="56"/>
      <x:c r="B35" s="56"/>
      <x:c r="C35" s="56" t="str">
        <x:v>ОПВР работодателя</x:v>
      </x:c>
      <x:c r="D35" s="90" t="n">
        <x:v>0.035</x:v>
      </x:c>
      <x:c r="E35" s="63"/>
      <x:c r="F35" s="63"/>
      <x:c r="G35" s="63"/>
      <x:c r="H35" s="63"/>
      <x:c r="I35" s="63"/>
      <x:c r="J35" s="63"/>
      <x:c r="K35" s="63"/>
      <x:c r="L35" s="63"/>
      <x:c r="M35" s="63"/>
      <x:c r="N35" s="63"/>
      <x:c r="O35" s="63"/>
      <x:c r="P35" s="63"/>
      <x:c r="Q35" s="63"/>
      <x:c r="R35" s="63"/>
      <x:c r="S35" s="63"/>
      <x:c r="T35" s="63"/>
      <x:c r="U35" s="63"/>
      <x:c r="V35" s="63"/>
      <x:c r="W35" s="63"/>
      <x:c r="X35" s="63"/>
      <x:c r="Y35" s="63"/>
      <x:c r="Z35" s="63"/>
      <x:c r="AA35" s="63"/>
      <x:c r="AB35" s="63"/>
      <x:c r="AC35" s="63"/>
      <x:c r="AD35" s="63"/>
      <x:c r="AE35" s="63"/>
      <x:c r="AF35" s="63"/>
      <x:c r="AG35" s="63"/>
      <x:c r="AH35" s="63"/>
      <x:c r="AI35" s="63"/>
      <x:c r="AJ35" s="63"/>
      <x:c r="AK35" s="63"/>
      <x:c r="AL35" s="63"/>
      <x:c r="AM35" s="63"/>
    </x:row>
    <x:row r="36" ht="22" customHeight="1">
      <x:c r="A36" s="56"/>
      <x:c r="B36" s="56"/>
      <x:c r="C36" s="56" t="str">
        <x:v>Социальные отчисления</x:v>
      </x:c>
      <x:c r="D36" s="90" t="n">
        <x:v>0.05</x:v>
      </x:c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63"/>
      <x:c r="Q36" s="63"/>
      <x:c r="R36" s="63"/>
      <x:c r="S36" s="63"/>
      <x:c r="T36" s="63"/>
      <x:c r="U36" s="63"/>
      <x:c r="V36" s="63"/>
      <x:c r="W36" s="63"/>
      <x:c r="X36" s="63"/>
      <x:c r="Y36" s="63"/>
      <x:c r="Z36" s="63"/>
      <x:c r="AA36" s="63"/>
      <x:c r="AB36" s="63"/>
      <x:c r="AC36" s="63"/>
      <x:c r="AD36" s="63"/>
      <x:c r="AE36" s="63"/>
      <x:c r="AF36" s="63"/>
      <x:c r="AG36" s="63"/>
      <x:c r="AH36" s="63"/>
      <x:c r="AI36" s="63"/>
      <x:c r="AJ36" s="63"/>
      <x:c r="AK36" s="63"/>
      <x:c r="AL36" s="63"/>
      <x:c r="AM36" s="63"/>
    </x:row>
    <x:row r="37" ht="22" customHeight="1">
      <x:c r="A37" s="56"/>
      <x:c r="B37" s="56"/>
      <x:c r="C37" s="56" t="str">
        <x:v>ООСМС работодателя</x:v>
      </x:c>
      <x:c r="D37" s="90" t="n">
        <x:v>0.03</x:v>
      </x:c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63"/>
      <x:c r="Q37" s="63"/>
      <x:c r="R37" s="63"/>
      <x:c r="S37" s="63"/>
      <x:c r="T37" s="63"/>
      <x:c r="U37" s="63"/>
      <x:c r="V37" s="63"/>
      <x:c r="W37" s="63"/>
      <x:c r="X37" s="63"/>
      <x:c r="Y37" s="63"/>
      <x:c r="Z37" s="63"/>
      <x:c r="AA37" s="63"/>
      <x:c r="AB37" s="63"/>
      <x:c r="AC37" s="63"/>
      <x:c r="AD37" s="63"/>
      <x:c r="AE37" s="63"/>
      <x:c r="AF37" s="63"/>
      <x:c r="AG37" s="63"/>
      <x:c r="AH37" s="63"/>
      <x:c r="AI37" s="63"/>
      <x:c r="AJ37" s="63"/>
      <x:c r="AK37" s="63"/>
      <x:c r="AL37" s="63"/>
      <x:c r="AM37" s="63"/>
    </x:row>
    <x:row r="38" ht="22" customHeight="1">
      <x:c r="A38" s="56"/>
      <x:c r="B38" s="56"/>
      <x:c r="C38" s="56" t="str">
        <x:v>Минимум базы СО, ₸</x:v>
      </x:c>
      <x:c r="D38" s="84" t="n">
        <x:v>85000</x:v>
      </x:c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63"/>
      <x:c r="Q38" s="63"/>
      <x:c r="R38" s="63"/>
      <x:c r="S38" s="63"/>
      <x:c r="T38" s="63"/>
      <x:c r="U38" s="63"/>
      <x:c r="V38" s="63"/>
      <x:c r="W38" s="63"/>
      <x:c r="X38" s="63"/>
      <x:c r="Y38" s="63"/>
      <x:c r="Z38" s="63"/>
      <x:c r="AA38" s="63"/>
      <x:c r="AB38" s="63"/>
      <x:c r="AC38" s="63"/>
      <x:c r="AD38" s="63"/>
      <x:c r="AE38" s="63"/>
      <x:c r="AF38" s="63"/>
      <x:c r="AG38" s="63"/>
      <x:c r="AH38" s="63"/>
      <x:c r="AI38" s="63"/>
      <x:c r="AJ38" s="63"/>
      <x:c r="AK38" s="63"/>
      <x:c r="AL38" s="63"/>
      <x:c r="AM38" s="63"/>
    </x:row>
    <x:row r="39" ht="22" customHeight="1">
      <x:c r="A39" s="56"/>
      <x:c r="B39" s="56"/>
      <x:c r="C39" s="56" t="str">
        <x:v>Максимум базы СО, ₸</x:v>
      </x:c>
      <x:c r="D39" s="84" t="n">
        <x:v>595000</x:v>
      </x:c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63"/>
      <x:c r="Q39" s="63"/>
      <x:c r="R39" s="63"/>
      <x:c r="S39" s="63"/>
      <x:c r="T39" s="63"/>
      <x:c r="U39" s="63"/>
      <x:c r="V39" s="63"/>
      <x:c r="W39" s="63"/>
      <x:c r="X39" s="63"/>
      <x:c r="Y39" s="63"/>
      <x:c r="Z39" s="63"/>
      <x:c r="AA39" s="63"/>
      <x:c r="AB39" s="63"/>
      <x:c r="AC39" s="63"/>
      <x:c r="AD39" s="63"/>
      <x:c r="AE39" s="63"/>
      <x:c r="AF39" s="63"/>
      <x:c r="AG39" s="63"/>
      <x:c r="AH39" s="63"/>
      <x:c r="AI39" s="63"/>
      <x:c r="AJ39" s="63"/>
      <x:c r="AK39" s="63"/>
      <x:c r="AL39" s="63"/>
      <x:c r="AM39" s="63"/>
    </x:row>
    <x:row r="40" ht="25" customHeight="1">
      <x:c r="A40" s="56"/>
      <x:c r="B40" s="56"/>
      <x:c r="C40" s="56" t="str">
        <x:v>Начальный запас продуктов, ₸</x:v>
      </x:c>
      <x:c r="D40" s="84" t="n">
        <x:v>800000</x:v>
      </x:c>
      <x:c r="E40" s="63"/>
      <x:c r="F40" s="63" t="str">
        <x:v>Запас постоянный, закупки восполняют расход продуктов.</x:v>
      </x:c>
      <x:c r="G40" s="63"/>
      <x:c r="H40" s="63"/>
      <x:c r="I40" s="63"/>
      <x:c r="J40" s="63"/>
      <x:c r="K40" s="63"/>
      <x:c r="L40" s="63"/>
      <x:c r="M40" s="63"/>
      <x:c r="N40" s="63"/>
      <x:c r="O40" s="63"/>
      <x:c r="P40" s="63"/>
      <x:c r="Q40" s="63"/>
      <x:c r="R40" s="63"/>
      <x:c r="S40" s="63"/>
      <x:c r="T40" s="63"/>
      <x:c r="U40" s="63"/>
      <x:c r="V40" s="63"/>
      <x:c r="W40" s="63"/>
      <x:c r="X40" s="63"/>
      <x:c r="Y40" s="63"/>
      <x:c r="Z40" s="63"/>
      <x:c r="AA40" s="63"/>
      <x:c r="AB40" s="63"/>
      <x:c r="AC40" s="63"/>
      <x:c r="AD40" s="63"/>
      <x:c r="AE40" s="63"/>
      <x:c r="AF40" s="63"/>
      <x:c r="AG40" s="63"/>
      <x:c r="AH40" s="63"/>
      <x:c r="AI40" s="63"/>
      <x:c r="AJ40" s="63"/>
      <x:c r="AK40" s="63"/>
      <x:c r="AL40" s="63"/>
      <x:c r="AM40" s="63"/>
    </x:row>
    <x:row r="41" ht="25" customHeight="1">
      <x:c r="A41" s="56"/>
      <x:c r="B41" s="56"/>
      <x:c r="C41" s="56" t="str">
        <x:v>Начальный резерв денег, ₸</x:v>
      </x:c>
      <x:c r="D41" s="84" t="n">
        <x:v>3400000</x:v>
      </x:c>
      <x:c r="E41" s="63"/>
      <x:c r="F41" s="63" t="str">
        <x:v>Деньги до налогового резерва. Изъятия в базе равны нулю.</x:v>
      </x:c>
      <x:c r="G41" s="63"/>
      <x:c r="H41" s="63"/>
      <x:c r="I41" s="63"/>
      <x:c r="J41" s="63"/>
      <x:c r="K41" s="63"/>
      <x:c r="L41" s="63"/>
      <x:c r="M41" s="63"/>
      <x:c r="N41" s="63"/>
      <x:c r="O41" s="63"/>
      <x:c r="P41" s="63"/>
      <x:c r="Q41" s="63"/>
      <x:c r="R41" s="63"/>
      <x:c r="S41" s="63"/>
      <x:c r="T41" s="63"/>
      <x:c r="U41" s="63"/>
      <x:c r="V41" s="63"/>
      <x:c r="W41" s="63"/>
      <x:c r="X41" s="63"/>
      <x:c r="Y41" s="63"/>
      <x:c r="Z41" s="63"/>
      <x:c r="AA41" s="63"/>
      <x:c r="AB41" s="63"/>
      <x:c r="AC41" s="63"/>
      <x:c r="AD41" s="63"/>
      <x:c r="AE41" s="63"/>
      <x:c r="AF41" s="63"/>
      <x:c r="AG41" s="63"/>
      <x:c r="AH41" s="63"/>
      <x:c r="AI41" s="63"/>
      <x:c r="AJ41" s="63"/>
      <x:c r="AK41" s="63"/>
      <x:c r="AL41" s="63"/>
      <x:c r="AM41" s="63"/>
    </x:row>
    <x:row r="42" ht="22" customHeight="1">
      <x:c r="A42" s="56"/>
      <x:c r="B42" s="56"/>
      <x:c r="C42" s="56" t="str">
        <x:v>Возвратный депозит, ₸</x:v>
      </x:c>
      <x:c r="D42" s="84" t="n">
        <x:v>2400000</x:v>
      </x:c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63"/>
      <x:c r="Q42" s="63"/>
      <x:c r="R42" s="63"/>
      <x:c r="S42" s="63"/>
      <x:c r="T42" s="63"/>
      <x:c r="U42" s="63"/>
      <x:c r="V42" s="63"/>
      <x:c r="W42" s="63"/>
      <x:c r="X42" s="63"/>
      <x:c r="Y42" s="63"/>
      <x:c r="Z42" s="63"/>
      <x:c r="AA42" s="63"/>
      <x:c r="AB42" s="63"/>
      <x:c r="AC42" s="63"/>
      <x:c r="AD42" s="63"/>
      <x:c r="AE42" s="63"/>
      <x:c r="AF42" s="63"/>
      <x:c r="AG42" s="63"/>
      <x:c r="AH42" s="63"/>
      <x:c r="AI42" s="63"/>
      <x:c r="AJ42" s="63"/>
      <x:c r="AK42" s="63"/>
      <x:c r="AL42" s="63"/>
      <x:c r="AM42" s="63"/>
    </x:row>
    <x:row r="43" ht="25" customHeight="1">
      <x:c r="A43" s="56"/>
      <x:c r="B43" s="56"/>
      <x:c r="C43" s="56" t="str">
        <x:v>Расход до открытия, ₸</x:v>
      </x:c>
      <x:c r="D43" s="84" t="n">
        <x:v>2000000</x:v>
      </x:c>
      <x:c r="E43" s="63"/>
      <x:c r="F43" s="63" t="str">
        <x:v>Признан расходом до начала М1, поэтому стартовый капитал ниже вклада.</x:v>
      </x:c>
      <x:c r="G43" s="63"/>
      <x:c r="H43" s="63"/>
      <x:c r="I43" s="63"/>
      <x:c r="J43" s="63"/>
      <x:c r="K43" s="63"/>
      <x:c r="L43" s="63"/>
      <x:c r="M43" s="63"/>
      <x:c r="N43" s="63"/>
      <x:c r="O43" s="63"/>
      <x:c r="P43" s="63"/>
      <x:c r="Q43" s="63"/>
      <x:c r="R43" s="63"/>
      <x:c r="S43" s="63"/>
      <x:c r="T43" s="63"/>
      <x:c r="U43" s="63"/>
      <x:c r="V43" s="63"/>
      <x:c r="W43" s="63"/>
      <x:c r="X43" s="63"/>
      <x:c r="Y43" s="63"/>
      <x:c r="Z43" s="63"/>
      <x:c r="AA43" s="63"/>
      <x:c r="AB43" s="63"/>
      <x:c r="AC43" s="63"/>
      <x:c r="AD43" s="63"/>
      <x:c r="AE43" s="63"/>
      <x:c r="AF43" s="63"/>
      <x:c r="AG43" s="63"/>
      <x:c r="AH43" s="63"/>
      <x:c r="AI43" s="63"/>
      <x:c r="AJ43" s="63"/>
      <x:c r="AK43" s="63"/>
      <x:c r="AL43" s="63"/>
      <x:c r="AM43" s="63"/>
    </x:row>
    <x:row r="44" ht="25" customHeight="1">
      <x:c r="A44" s="56"/>
      <x:c r="B44" s="56"/>
      <x:c r="C44" s="56" t="str">
        <x:v>Вклад владельца, ₸</x:v>
      </x:c>
      <x:c r="D44" s="84" t="n">
        <x:v>14600000</x:v>
      </x:c>
      <x:c r="E44" s="63"/>
      <x:c r="F44" s="63" t="str">
        <x:v>Дополнительное финансирование не подставляется при кассовом разрыве.</x:v>
      </x:c>
      <x:c r="G44" s="63"/>
      <x:c r="H44" s="63"/>
      <x:c r="I44" s="63"/>
      <x:c r="J44" s="63"/>
      <x:c r="K44" s="63"/>
      <x:c r="L44" s="63"/>
      <x:c r="M44" s="63"/>
      <x:c r="N44" s="63"/>
      <x:c r="O44" s="63"/>
      <x:c r="P44" s="63"/>
      <x:c r="Q44" s="63"/>
      <x:c r="R44" s="63"/>
      <x:c r="S44" s="63"/>
      <x:c r="T44" s="63"/>
      <x:c r="U44" s="63"/>
      <x:c r="V44" s="63"/>
      <x:c r="W44" s="63"/>
      <x:c r="X44" s="63"/>
      <x:c r="Y44" s="63"/>
      <x:c r="Z44" s="63"/>
      <x:c r="AA44" s="63"/>
      <x:c r="AB44" s="63"/>
      <x:c r="AC44" s="63"/>
      <x:c r="AD44" s="63"/>
      <x:c r="AE44" s="63"/>
      <x:c r="AF44" s="63"/>
      <x:c r="AG44" s="63"/>
      <x:c r="AH44" s="63"/>
      <x:c r="AI44" s="63"/>
      <x:c r="AJ44" s="63"/>
      <x:c r="AK44" s="63"/>
      <x:c r="AL44" s="63"/>
      <x:c r="AM44" s="63"/>
    </x:row>
    <x:row r="45" ht="22" customHeight="1">
      <x:c r="A45" s="56"/>
      <x:c r="B45" s="56"/>
      <x:c r="C45" s="56" t="str">
        <x:v>Горизонт файла, 36 месяцев</x:v>
      </x:c>
      <x:c r="D45" s="91" t="n">
        <x:v>36</x:v>
      </x:c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63"/>
      <x:c r="Q45" s="63"/>
      <x:c r="R45" s="63"/>
      <x:c r="S45" s="63"/>
      <x:c r="T45" s="63"/>
      <x:c r="U45" s="63"/>
      <x:c r="V45" s="63"/>
      <x:c r="W45" s="63"/>
      <x:c r="X45" s="63"/>
      <x:c r="Y45" s="63"/>
      <x:c r="Z45" s="63"/>
      <x:c r="AA45" s="63"/>
      <x:c r="AB45" s="63"/>
      <x:c r="AC45" s="63"/>
      <x:c r="AD45" s="63"/>
      <x:c r="AE45" s="63"/>
      <x:c r="AF45" s="63"/>
      <x:c r="AG45" s="63"/>
      <x:c r="AH45" s="63"/>
      <x:c r="AI45" s="63"/>
      <x:c r="AJ45" s="63"/>
      <x:c r="AK45" s="63"/>
      <x:c r="AL45" s="63"/>
      <x:c r="AM45" s="63"/>
    </x:row>
    <x:row r="46" ht="22" customHeight="1">
      <x:c r="A46" s="56"/>
      <x:c r="B46" s="56"/>
      <x:c r="C46" s="56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63"/>
      <x:c r="Q46" s="63"/>
      <x:c r="R46" s="63"/>
      <x:c r="S46" s="63"/>
      <x:c r="T46" s="63"/>
      <x:c r="U46" s="63"/>
      <x:c r="V46" s="63"/>
      <x:c r="W46" s="63"/>
      <x:c r="X46" s="63"/>
      <x:c r="Y46" s="63"/>
      <x:c r="Z46" s="63"/>
      <x:c r="AA46" s="63"/>
      <x:c r="AB46" s="63"/>
      <x:c r="AC46" s="63"/>
      <x:c r="AD46" s="63"/>
      <x:c r="AE46" s="63"/>
      <x:c r="AF46" s="63"/>
      <x:c r="AG46" s="63"/>
      <x:c r="AH46" s="63"/>
      <x:c r="AI46" s="63"/>
      <x:c r="AJ46" s="63"/>
      <x:c r="AK46" s="63"/>
      <x:c r="AL46" s="63"/>
      <x:c r="AM46" s="63"/>
    </x:row>
    <x:row r="47" ht="22" customHeight="1">
      <x:c r="A47" s="56"/>
      <x:c r="B47" s="56"/>
      <x:c r="C47" s="56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63"/>
      <x:c r="Q47" s="63"/>
      <x:c r="R47" s="63"/>
      <x:c r="S47" s="63"/>
      <x:c r="T47" s="63"/>
      <x:c r="U47" s="63"/>
      <x:c r="V47" s="63"/>
      <x:c r="W47" s="63"/>
      <x:c r="X47" s="63"/>
      <x:c r="Y47" s="63"/>
      <x:c r="Z47" s="63"/>
      <x:c r="AA47" s="63"/>
      <x:c r="AB47" s="63"/>
      <x:c r="AC47" s="63"/>
      <x:c r="AD47" s="63"/>
      <x:c r="AE47" s="63"/>
      <x:c r="AF47" s="63"/>
      <x:c r="AG47" s="63"/>
      <x:c r="AH47" s="63"/>
      <x:c r="AI47" s="63"/>
      <x:c r="AJ47" s="63"/>
      <x:c r="AK47" s="63"/>
      <x:c r="AL47" s="63"/>
      <x:c r="AM47" s="63"/>
    </x:row>
    <x:row r="48" ht="22" customHeight="1">
      <x:c r="A48" s="56"/>
      <x:c r="B48" s="56"/>
      <x:c r="C48" s="56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63"/>
      <x:c r="Q48" s="63"/>
      <x:c r="R48" s="63"/>
      <x:c r="S48" s="63"/>
      <x:c r="T48" s="63"/>
      <x:c r="U48" s="63"/>
      <x:c r="V48" s="63"/>
      <x:c r="W48" s="63"/>
      <x:c r="X48" s="63"/>
      <x:c r="Y48" s="63"/>
      <x:c r="Z48" s="63"/>
      <x:c r="AA48" s="63"/>
      <x:c r="AB48" s="63"/>
      <x:c r="AC48" s="63"/>
      <x:c r="AD48" s="63"/>
      <x:c r="AE48" s="63"/>
      <x:c r="AF48" s="63"/>
      <x:c r="AG48" s="63"/>
      <x:c r="AH48" s="63"/>
      <x:c r="AI48" s="63"/>
      <x:c r="AJ48" s="63"/>
      <x:c r="AK48" s="63"/>
      <x:c r="AL48" s="63"/>
      <x:c r="AM48" s="63"/>
    </x:row>
    <x:row r="49" ht="22" customHeight="1">
      <x:c r="A49" s="56"/>
      <x:c r="B49" s="56"/>
      <x:c r="C49" s="56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63"/>
      <x:c r="Q49" s="63"/>
      <x:c r="R49" s="63"/>
      <x:c r="S49" s="63"/>
      <x:c r="T49" s="63"/>
      <x:c r="U49" s="63"/>
      <x:c r="V49" s="63"/>
      <x:c r="W49" s="63"/>
      <x:c r="X49" s="63"/>
      <x:c r="Y49" s="63"/>
      <x:c r="Z49" s="63"/>
      <x:c r="AA49" s="63"/>
      <x:c r="AB49" s="63"/>
      <x:c r="AC49" s="63"/>
      <x:c r="AD49" s="63"/>
      <x:c r="AE49" s="63"/>
      <x:c r="AF49" s="63"/>
      <x:c r="AG49" s="63"/>
      <x:c r="AH49" s="63"/>
      <x:c r="AI49" s="63"/>
      <x:c r="AJ49" s="63"/>
      <x:c r="AK49" s="63"/>
      <x:c r="AL49" s="63"/>
      <x:c r="AM49" s="63"/>
    </x:row>
    <x:row r="50" ht="22" customHeight="1">
      <x:c r="A50" s="56"/>
      <x:c r="B50" s="56"/>
      <x:c r="C50" s="56" t="str">
        <x:v>Тепловая кухня</x:v>
      </x:c>
      <x:c r="D50" s="84" t="n">
        <x:v>4000000</x:v>
      </x:c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63"/>
      <x:c r="Q50" s="63"/>
      <x:c r="R50" s="63"/>
      <x:c r="S50" s="63"/>
      <x:c r="T50" s="63"/>
      <x:c r="U50" s="63"/>
      <x:c r="V50" s="63"/>
      <x:c r="W50" s="63"/>
      <x:c r="X50" s="63"/>
      <x:c r="Y50" s="63"/>
      <x:c r="Z50" s="63"/>
      <x:c r="AA50" s="63"/>
      <x:c r="AB50" s="63"/>
      <x:c r="AC50" s="63"/>
      <x:c r="AD50" s="63"/>
      <x:c r="AE50" s="63"/>
      <x:c r="AF50" s="63"/>
      <x:c r="AG50" s="63"/>
      <x:c r="AH50" s="63"/>
      <x:c r="AI50" s="63"/>
      <x:c r="AJ50" s="63"/>
      <x:c r="AK50" s="63"/>
      <x:c r="AL50" s="63"/>
      <x:c r="AM50" s="63"/>
    </x:row>
    <x:row r="51" ht="22" customHeight="1">
      <x:c r="A51" s="56"/>
      <x:c r="B51" s="56"/>
      <x:c r="C51" s="56" t="str">
        <x:v>Холодильное хранение</x:v>
      </x:c>
      <x:c r="D51" s="84" t="n">
        <x:v>2000000</x:v>
      </x:c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63"/>
      <x:c r="Q51" s="63"/>
      <x:c r="R51" s="63"/>
      <x:c r="S51" s="63"/>
      <x:c r="T51" s="63"/>
      <x:c r="U51" s="63"/>
      <x:c r="V51" s="63"/>
      <x:c r="W51" s="63"/>
      <x:c r="X51" s="63"/>
      <x:c r="Y51" s="63"/>
      <x:c r="Z51" s="63"/>
      <x:c r="AA51" s="63"/>
      <x:c r="AB51" s="63"/>
      <x:c r="AC51" s="63"/>
      <x:c r="AD51" s="63"/>
      <x:c r="AE51" s="63"/>
      <x:c r="AF51" s="63"/>
      <x:c r="AG51" s="63"/>
      <x:c r="AH51" s="63"/>
      <x:c r="AI51" s="63"/>
      <x:c r="AJ51" s="63"/>
      <x:c r="AK51" s="63"/>
      <x:c r="AL51" s="63"/>
      <x:c r="AM51" s="63"/>
    </x:row>
    <x:row r="52" ht="22" customHeight="1">
      <x:c r="A52" s="56"/>
      <x:c r="B52" s="56"/>
      <x:c r="C52" s="56" t="str">
        <x:v>Мойки, столы и подготовка</x:v>
      </x:c>
      <x:c r="D52" s="84" t="n">
        <x:v>1200000</x:v>
      </x:c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63"/>
      <x:c r="Q52" s="63"/>
      <x:c r="R52" s="63"/>
      <x:c r="S52" s="63"/>
      <x:c r="T52" s="63"/>
      <x:c r="U52" s="63"/>
      <x:c r="V52" s="63"/>
      <x:c r="W52" s="63"/>
      <x:c r="X52" s="63"/>
      <x:c r="Y52" s="63"/>
      <x:c r="Z52" s="63"/>
      <x:c r="AA52" s="63"/>
      <x:c r="AB52" s="63"/>
      <x:c r="AC52" s="63"/>
      <x:c r="AD52" s="63"/>
      <x:c r="AE52" s="63"/>
      <x:c r="AF52" s="63"/>
      <x:c r="AG52" s="63"/>
      <x:c r="AH52" s="63"/>
      <x:c r="AI52" s="63"/>
      <x:c r="AJ52" s="63"/>
      <x:c r="AK52" s="63"/>
      <x:c r="AL52" s="63"/>
      <x:c r="AM52" s="63"/>
    </x:row>
    <x:row r="53" ht="22" customHeight="1">
      <x:c r="A53" s="56"/>
      <x:c r="B53" s="56"/>
      <x:c r="C53" s="56" t="str">
        <x:v>Мебель зала</x:v>
      </x:c>
      <x:c r="D53" s="84" t="n">
        <x:v>2400000</x:v>
      </x:c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63"/>
      <x:c r="Q53" s="63"/>
      <x:c r="R53" s="63"/>
      <x:c r="S53" s="63"/>
      <x:c r="T53" s="63"/>
      <x:c r="U53" s="63"/>
      <x:c r="V53" s="63"/>
      <x:c r="W53" s="63"/>
      <x:c r="X53" s="63"/>
      <x:c r="Y53" s="63"/>
      <x:c r="Z53" s="63"/>
      <x:c r="AA53" s="63"/>
      <x:c r="AB53" s="63"/>
      <x:c r="AC53" s="63"/>
      <x:c r="AD53" s="63"/>
      <x:c r="AE53" s="63"/>
      <x:c r="AF53" s="63"/>
      <x:c r="AG53" s="63"/>
      <x:c r="AH53" s="63"/>
      <x:c r="AI53" s="63"/>
      <x:c r="AJ53" s="63"/>
      <x:c r="AK53" s="63"/>
      <x:c r="AL53" s="63"/>
      <x:c r="AM53" s="63"/>
    </x:row>
    <x:row r="54" ht="22" customHeight="1">
      <x:c r="A54" s="56"/>
      <x:c r="B54" s="56"/>
      <x:c r="C54" s="56" t="str">
        <x:v>Касса и выдача</x:v>
      </x:c>
      <x:c r="D54" s="84" t="n">
        <x:v>800000</x:v>
      </x:c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63"/>
      <x:c r="Q54" s="63"/>
      <x:c r="R54" s="63"/>
      <x:c r="S54" s="63"/>
      <x:c r="T54" s="63"/>
      <x:c r="U54" s="63"/>
      <x:c r="V54" s="63"/>
      <x:c r="W54" s="63"/>
      <x:c r="X54" s="63"/>
      <x:c r="Y54" s="63"/>
      <x:c r="Z54" s="63"/>
      <x:c r="AA54" s="63"/>
      <x:c r="AB54" s="63"/>
      <x:c r="AC54" s="63"/>
      <x:c r="AD54" s="63"/>
      <x:c r="AE54" s="63"/>
      <x:c r="AF54" s="63"/>
      <x:c r="AG54" s="63"/>
      <x:c r="AH54" s="63"/>
      <x:c r="AI54" s="63"/>
      <x:c r="AJ54" s="63"/>
      <x:c r="AK54" s="63"/>
      <x:c r="AL54" s="63"/>
      <x:c r="AM54" s="63"/>
    </x:row>
    <x:row r="55" ht="22" customHeight="1">
      <x:c r="A55" s="56"/>
      <x:c r="B55" s="56"/>
      <x:c r="C55" s="56" t="str">
        <x:v>Вентиляция и сети</x:v>
      </x:c>
      <x:c r="D55" s="84" t="n">
        <x:v>1600000</x:v>
      </x:c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63"/>
      <x:c r="Q55" s="63"/>
      <x:c r="R55" s="63"/>
      <x:c r="S55" s="63"/>
      <x:c r="T55" s="63"/>
      <x:c r="U55" s="63"/>
      <x:c r="V55" s="63"/>
      <x:c r="W55" s="63"/>
      <x:c r="X55" s="63"/>
      <x:c r="Y55" s="63"/>
      <x:c r="Z55" s="63"/>
      <x:c r="AA55" s="63"/>
      <x:c r="AB55" s="63"/>
      <x:c r="AC55" s="63"/>
      <x:c r="AD55" s="63"/>
      <x:c r="AE55" s="63"/>
      <x:c r="AF55" s="63"/>
      <x:c r="AG55" s="63"/>
      <x:c r="AH55" s="63"/>
      <x:c r="AI55" s="63"/>
      <x:c r="AJ55" s="63"/>
      <x:c r="AK55" s="63"/>
      <x:c r="AL55" s="63"/>
      <x:c r="AM55" s="63"/>
    </x:row>
    <x:row r="56" ht="22" customHeight="1">
      <x:c r="A56" s="56"/>
      <x:c r="B56" s="56"/>
      <x:c r="C56" s="56" t="str">
        <x:v>Основные средства, всего</x:v>
      </x:c>
      <x:c r="D56" s="74" t="n">
        <x:f>SUM(D50:D55)</x:f>
        <x:v>12000000</x:v>
      </x:c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63"/>
      <x:c r="Q56" s="63"/>
      <x:c r="R56" s="63"/>
      <x:c r="S56" s="63"/>
      <x:c r="T56" s="63"/>
      <x:c r="U56" s="63"/>
      <x:c r="V56" s="63"/>
      <x:c r="W56" s="63"/>
      <x:c r="X56" s="63"/>
      <x:c r="Y56" s="63"/>
      <x:c r="Z56" s="63"/>
      <x:c r="AA56" s="63"/>
      <x:c r="AB56" s="63"/>
      <x:c r="AC56" s="63"/>
      <x:c r="AD56" s="63"/>
      <x:c r="AE56" s="63"/>
      <x:c r="AF56" s="63"/>
      <x:c r="AG56" s="63"/>
      <x:c r="AH56" s="63"/>
      <x:c r="AI56" s="63"/>
      <x:c r="AJ56" s="63"/>
      <x:c r="AK56" s="63"/>
      <x:c r="AL56" s="63"/>
      <x:c r="AM56" s="63"/>
    </x:row>
    <x:row r="57" ht="22" customHeight="1">
      <x:c r="A57" s="56"/>
      <x:c r="B57" s="56"/>
      <x:c r="C57" s="56" t="str">
        <x:v>Полная потребность в деньгах</x:v>
      </x:c>
      <x:c r="D57" s="74" t="n">
        <x:f>SUM(D40:D43)+D56</x:f>
        <x:v>20600000</x:v>
      </x:c>
      <x:c r="E57" s="63"/>
      <x:c r="F57" s="63"/>
      <x:c r="G57" s="63"/>
      <x:c r="H57" s="63"/>
      <x:c r="I57" s="63"/>
      <x:c r="J57" s="63"/>
      <x:c r="K57" s="63"/>
      <x:c r="L57" s="63"/>
      <x:c r="M57" s="63"/>
      <x:c r="N57" s="63"/>
      <x:c r="O57" s="63"/>
      <x:c r="P57" s="63"/>
      <x:c r="Q57" s="63"/>
      <x:c r="R57" s="63"/>
      <x:c r="S57" s="63"/>
      <x:c r="T57" s="63"/>
      <x:c r="U57" s="63"/>
      <x:c r="V57" s="63"/>
      <x:c r="W57" s="63"/>
      <x:c r="X57" s="63"/>
      <x:c r="Y57" s="63"/>
      <x:c r="Z57" s="63"/>
      <x:c r="AA57" s="63"/>
      <x:c r="AB57" s="63"/>
      <x:c r="AC57" s="63"/>
      <x:c r="AD57" s="63"/>
      <x:c r="AE57" s="63"/>
      <x:c r="AF57" s="63"/>
      <x:c r="AG57" s="63"/>
      <x:c r="AH57" s="63"/>
      <x:c r="AI57" s="63"/>
      <x:c r="AJ57" s="63"/>
      <x:c r="AK57" s="63"/>
      <x:c r="AL57" s="63"/>
      <x:c r="AM57" s="63"/>
    </x:row>
    <x:row r="58" ht="22" customHeight="1">
      <x:c r="A58" s="56"/>
      <x:c r="B58" s="56"/>
      <x:c r="C58" s="56"/>
      <x:c r="D58" s="63"/>
      <x:c r="E58" s="63"/>
      <x:c r="F58" s="63"/>
      <x:c r="G58" s="63"/>
      <x:c r="H58" s="63"/>
      <x:c r="I58" s="63"/>
      <x:c r="J58" s="63"/>
      <x:c r="K58" s="63"/>
      <x:c r="L58" s="63"/>
      <x:c r="M58" s="63"/>
      <x:c r="N58" s="63"/>
      <x:c r="O58" s="63"/>
      <x:c r="P58" s="63"/>
      <x:c r="Q58" s="63"/>
      <x:c r="R58" s="63"/>
      <x:c r="S58" s="63"/>
      <x:c r="T58" s="63"/>
      <x:c r="U58" s="63"/>
      <x:c r="V58" s="63"/>
      <x:c r="W58" s="63"/>
      <x:c r="X58" s="63"/>
      <x:c r="Y58" s="63"/>
      <x:c r="Z58" s="63"/>
      <x:c r="AA58" s="63"/>
      <x:c r="AB58" s="63"/>
      <x:c r="AC58" s="63"/>
      <x:c r="AD58" s="63"/>
      <x:c r="AE58" s="63"/>
      <x:c r="AF58" s="63"/>
      <x:c r="AG58" s="63"/>
      <x:c r="AH58" s="63"/>
      <x:c r="AI58" s="63"/>
      <x:c r="AJ58" s="63"/>
      <x:c r="AK58" s="63"/>
      <x:c r="AL58" s="63"/>
      <x:c r="AM58" s="63"/>
    </x:row>
    <x:row r="59" ht="22" customHeight="1">
      <x:c r="A59" s="56"/>
      <x:c r="B59" s="56"/>
      <x:c r="C59" s="56" t="str">
        <x:v>Расчетный месяц</x:v>
      </x:c>
      <x:c r="D59" s="63" t="n">
        <x:v>1</x:v>
      </x:c>
      <x:c r="E59" s="63" t="n">
        <x:v>2</x:v>
      </x:c>
      <x:c r="F59" s="63" t="n">
        <x:v>3</x:v>
      </x:c>
      <x:c r="G59" s="63" t="n">
        <x:v>4</x:v>
      </x:c>
      <x:c r="H59" s="63" t="n">
        <x:v>5</x:v>
      </x:c>
      <x:c r="I59" s="63" t="n">
        <x:v>6</x:v>
      </x:c>
      <x:c r="J59" s="63" t="n">
        <x:v>7</x:v>
      </x:c>
      <x:c r="K59" s="63" t="n">
        <x:v>8</x:v>
      </x:c>
      <x:c r="L59" s="63" t="n">
        <x:v>9</x:v>
      </x:c>
      <x:c r="M59" s="63" t="n">
        <x:v>10</x:v>
      </x:c>
      <x:c r="N59" s="63" t="n">
        <x:v>11</x:v>
      </x:c>
      <x:c r="O59" s="63" t="n">
        <x:v>12</x:v>
      </x:c>
      <x:c r="P59" s="63" t="n">
        <x:v>13</x:v>
      </x:c>
      <x:c r="Q59" s="63" t="n">
        <x:v>14</x:v>
      </x:c>
      <x:c r="R59" s="63" t="n">
        <x:v>15</x:v>
      </x:c>
      <x:c r="S59" s="63" t="n">
        <x:v>16</x:v>
      </x:c>
      <x:c r="T59" s="63" t="n">
        <x:v>17</x:v>
      </x:c>
      <x:c r="U59" s="63" t="n">
        <x:v>18</x:v>
      </x:c>
      <x:c r="V59" s="63" t="n">
        <x:v>19</x:v>
      </x:c>
      <x:c r="W59" s="63" t="n">
        <x:v>20</x:v>
      </x:c>
      <x:c r="X59" s="63" t="n">
        <x:v>21</x:v>
      </x:c>
      <x:c r="Y59" s="63" t="n">
        <x:v>22</x:v>
      </x:c>
      <x:c r="Z59" s="63" t="n">
        <x:v>23</x:v>
      </x:c>
      <x:c r="AA59" s="63" t="n">
        <x:v>24</x:v>
      </x:c>
      <x:c r="AB59" s="63" t="n">
        <x:v>25</x:v>
      </x:c>
      <x:c r="AC59" s="63" t="n">
        <x:v>26</x:v>
      </x:c>
      <x:c r="AD59" s="63" t="n">
        <x:v>27</x:v>
      </x:c>
      <x:c r="AE59" s="63" t="n">
        <x:v>28</x:v>
      </x:c>
      <x:c r="AF59" s="63" t="n">
        <x:v>29</x:v>
      </x:c>
      <x:c r="AG59" s="63" t="n">
        <x:v>30</x:v>
      </x:c>
      <x:c r="AH59" s="63" t="n">
        <x:v>31</x:v>
      </x:c>
      <x:c r="AI59" s="63" t="n">
        <x:v>32</x:v>
      </x:c>
      <x:c r="AJ59" s="63" t="n">
        <x:v>33</x:v>
      </x:c>
      <x:c r="AK59" s="63" t="n">
        <x:v>34</x:v>
      </x:c>
      <x:c r="AL59" s="63" t="n">
        <x:v>35</x:v>
      </x:c>
      <x:c r="AM59" s="63" t="n">
        <x:v>36</x:v>
      </x:c>
    </x:row>
    <x:row r="60" ht="22" customHeight="1">
      <x:c r="A60" s="56"/>
      <x:c r="B60" s="56"/>
      <x:c r="C60" s="56" t="str">
        <x:v>Доля рабочего потока</x:v>
      </x:c>
      <x:c r="D60" s="92" t="n">
        <x:v>0.5</x:v>
      </x:c>
      <x:c r="E60" s="92" t="n">
        <x:v>0.7</x:v>
      </x:c>
      <x:c r="F60" s="92" t="n">
        <x:v>0.85</x:v>
      </x:c>
      <x:c r="G60" s="92" t="n">
        <x:v>1</x:v>
      </x:c>
      <x:c r="H60" s="92" t="n">
        <x:v>1</x:v>
      </x:c>
      <x:c r="I60" s="92" t="n">
        <x:v>1</x:v>
      </x:c>
      <x:c r="J60" s="92" t="n">
        <x:v>1</x:v>
      </x:c>
      <x:c r="K60" s="92" t="n">
        <x:v>1</x:v>
      </x:c>
      <x:c r="L60" s="92" t="n">
        <x:v>1</x:v>
      </x:c>
      <x:c r="M60" s="92" t="n">
        <x:v>1</x:v>
      </x:c>
      <x:c r="N60" s="92" t="n">
        <x:v>1</x:v>
      </x:c>
      <x:c r="O60" s="92" t="n">
        <x:v>1</x:v>
      </x:c>
      <x:c r="P60" s="92" t="n">
        <x:v>1</x:v>
      </x:c>
      <x:c r="Q60" s="92" t="n">
        <x:v>1</x:v>
      </x:c>
      <x:c r="R60" s="92" t="n">
        <x:v>1</x:v>
      </x:c>
      <x:c r="S60" s="92" t="n">
        <x:v>1</x:v>
      </x:c>
      <x:c r="T60" s="92" t="n">
        <x:v>1</x:v>
      </x:c>
      <x:c r="U60" s="92" t="n">
        <x:v>1</x:v>
      </x:c>
      <x:c r="V60" s="92" t="n">
        <x:v>1</x:v>
      </x:c>
      <x:c r="W60" s="92" t="n">
        <x:v>1</x:v>
      </x:c>
      <x:c r="X60" s="92" t="n">
        <x:v>1</x:v>
      </x:c>
      <x:c r="Y60" s="92" t="n">
        <x:v>1</x:v>
      </x:c>
      <x:c r="Z60" s="92" t="n">
        <x:v>1</x:v>
      </x:c>
      <x:c r="AA60" s="92" t="n">
        <x:v>1</x:v>
      </x:c>
      <x:c r="AB60" s="92" t="n">
        <x:v>1</x:v>
      </x:c>
      <x:c r="AC60" s="92" t="n">
        <x:v>1</x:v>
      </x:c>
      <x:c r="AD60" s="92" t="n">
        <x:v>1</x:v>
      </x:c>
      <x:c r="AE60" s="92" t="n">
        <x:v>1</x:v>
      </x:c>
      <x:c r="AF60" s="92" t="n">
        <x:v>1</x:v>
      </x:c>
      <x:c r="AG60" s="92" t="n">
        <x:v>1</x:v>
      </x:c>
      <x:c r="AH60" s="92" t="n">
        <x:v>1</x:v>
      </x:c>
      <x:c r="AI60" s="92" t="n">
        <x:v>1</x:v>
      </x:c>
      <x:c r="AJ60" s="92" t="n">
        <x:v>1</x:v>
      </x:c>
      <x:c r="AK60" s="92" t="n">
        <x:v>1</x:v>
      </x:c>
      <x:c r="AL60" s="92" t="n">
        <x:v>1</x:v>
      </x:c>
      <x:c r="AM60" s="92" t="n">
        <x:v>1</x:v>
      </x:c>
    </x:row>
    <x:row r="61" ht="22" customHeight="1">
      <x:c r="A61" s="56"/>
      <x:c r="B61" s="56"/>
      <x:c r="C61" s="56"/>
      <x:c r="D61" s="63"/>
      <x:c r="E61" s="63"/>
      <x:c r="F61" s="63"/>
      <x:c r="G61" s="63"/>
      <x:c r="H61" s="63"/>
      <x:c r="I61" s="63"/>
      <x:c r="J61" s="63"/>
      <x:c r="K61" s="63"/>
      <x:c r="L61" s="63"/>
      <x:c r="M61" s="63"/>
      <x:c r="N61" s="63"/>
      <x:c r="O61" s="63"/>
      <x:c r="P61" s="63"/>
      <x:c r="Q61" s="63"/>
      <x:c r="R61" s="63"/>
      <x:c r="S61" s="63"/>
      <x:c r="T61" s="63"/>
      <x:c r="U61" s="63"/>
      <x:c r="V61" s="63"/>
      <x:c r="W61" s="63"/>
      <x:c r="X61" s="63"/>
      <x:c r="Y61" s="63"/>
      <x:c r="Z61" s="63"/>
      <x:c r="AA61" s="63"/>
      <x:c r="AB61" s="63"/>
      <x:c r="AC61" s="63"/>
      <x:c r="AD61" s="63"/>
      <x:c r="AE61" s="63"/>
      <x:c r="AF61" s="63"/>
      <x:c r="AG61" s="63"/>
      <x:c r="AH61" s="63"/>
      <x:c r="AI61" s="63"/>
      <x:c r="AJ61" s="63"/>
      <x:c r="AK61" s="63"/>
      <x:c r="AL61" s="63"/>
      <x:c r="AM61" s="63"/>
    </x:row>
    <x:row r="62" ht="22" customHeight="1">
      <x:c r="A62" s="56"/>
      <x:c r="B62" s="56"/>
      <x:c r="C62" s="56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63"/>
      <x:c r="Q62" s="63"/>
      <x:c r="R62" s="63"/>
      <x:c r="S62" s="63"/>
      <x:c r="T62" s="63"/>
      <x:c r="U62" s="63"/>
      <x:c r="V62" s="63"/>
      <x:c r="W62" s="63"/>
      <x:c r="X62" s="63"/>
      <x:c r="Y62" s="63"/>
      <x:c r="Z62" s="63"/>
      <x:c r="AA62" s="63"/>
      <x:c r="AB62" s="63"/>
      <x:c r="AC62" s="63"/>
      <x:c r="AD62" s="63"/>
      <x:c r="AE62" s="63"/>
      <x:c r="AF62" s="63"/>
      <x:c r="AG62" s="63"/>
      <x:c r="AH62" s="63"/>
      <x:c r="AI62" s="63"/>
      <x:c r="AJ62" s="63"/>
      <x:c r="AK62" s="63"/>
      <x:c r="AL62" s="63"/>
      <x:c r="AM62" s="63"/>
    </x:row>
    <x:row r="63" ht="22" customHeight="1">
      <x:c r="A63" s="56"/>
      <x:c r="B63" s="56"/>
      <x:c r="C63" s="56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63"/>
      <x:c r="Q63" s="63"/>
      <x:c r="R63" s="63"/>
      <x:c r="S63" s="63"/>
      <x:c r="T63" s="63"/>
      <x:c r="U63" s="63"/>
      <x:c r="V63" s="63"/>
      <x:c r="W63" s="63"/>
      <x:c r="X63" s="63"/>
      <x:c r="Y63" s="63"/>
      <x:c r="Z63" s="63"/>
      <x:c r="AA63" s="63"/>
      <x:c r="AB63" s="63"/>
      <x:c r="AC63" s="63"/>
      <x:c r="AD63" s="63"/>
      <x:c r="AE63" s="63"/>
      <x:c r="AF63" s="63"/>
      <x:c r="AG63" s="63"/>
      <x:c r="AH63" s="63"/>
      <x:c r="AI63" s="63"/>
      <x:c r="AJ63" s="63"/>
      <x:c r="AK63" s="63"/>
      <x:c r="AL63" s="63"/>
      <x:c r="AM63" s="63"/>
    </x:row>
    <x:row r="64" ht="22" customHeight="1">
      <x:c r="A64" s="56"/>
      <x:c r="B64" s="56"/>
      <x:c r="C64" s="56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63"/>
      <x:c r="Q64" s="63"/>
      <x:c r="R64" s="63"/>
      <x:c r="S64" s="63"/>
      <x:c r="T64" s="63"/>
      <x:c r="U64" s="63"/>
      <x:c r="V64" s="63"/>
      <x:c r="W64" s="63"/>
      <x:c r="X64" s="63"/>
      <x:c r="Y64" s="63"/>
      <x:c r="Z64" s="63"/>
      <x:c r="AA64" s="63"/>
      <x:c r="AB64" s="63"/>
      <x:c r="AC64" s="63"/>
      <x:c r="AD64" s="63"/>
      <x:c r="AE64" s="63"/>
      <x:c r="AF64" s="63"/>
      <x:c r="AG64" s="63"/>
      <x:c r="AH64" s="63"/>
      <x:c r="AI64" s="63"/>
      <x:c r="AJ64" s="63"/>
      <x:c r="AK64" s="63"/>
      <x:c r="AL64" s="63"/>
      <x:c r="AM64" s="63"/>
    </x:row>
    <x:row r="65" ht="46" customHeight="1">
      <x:c r="A65" s="56"/>
      <x:c r="B65" s="56"/>
      <x:c r="C65" s="56" t="str">
        <x:v>Налог Астаны, 3%</x:v>
      </x:c>
      <x:c r="D65" s="63"/>
      <x:c r="E65" s="63"/>
      <x:c r="F65" s="93" t="str">
        <x:v>https://www.gov.kz/org/kgd-astana/press/news/details/1155879</x:v>
      </x:c>
      <x:c r="G65" s="63"/>
      <x:c r="H65" s="63"/>
      <x:c r="I65" s="63"/>
      <x:c r="J65" s="63"/>
      <x:c r="K65" s="63"/>
      <x:c r="L65" s="63"/>
      <x:c r="M65" s="63"/>
      <x:c r="N65" s="63"/>
      <x:c r="O65" s="63"/>
      <x:c r="P65" s="63"/>
      <x:c r="Q65" s="63"/>
      <x:c r="R65" s="63"/>
      <x:c r="S65" s="63"/>
      <x:c r="T65" s="63"/>
      <x:c r="U65" s="63"/>
      <x:c r="V65" s="63"/>
      <x:c r="W65" s="63"/>
      <x:c r="X65" s="63"/>
      <x:c r="Y65" s="63"/>
      <x:c r="Z65" s="63"/>
      <x:c r="AA65" s="63"/>
      <x:c r="AB65" s="63"/>
      <x:c r="AC65" s="63"/>
      <x:c r="AD65" s="63"/>
      <x:c r="AE65" s="63"/>
      <x:c r="AF65" s="63"/>
      <x:c r="AG65" s="63"/>
      <x:c r="AH65" s="63"/>
      <x:c r="AI65" s="63"/>
      <x:c r="AJ65" s="63"/>
      <x:c r="AK65" s="63"/>
      <x:c r="AL65" s="63"/>
      <x:c r="AM65" s="63"/>
    </x:row>
    <x:row r="66" ht="46" customHeight="1">
      <x:c r="A66" s="56"/>
      <x:c r="B66" s="56"/>
      <x:c r="C66" s="56" t="str">
        <x:v>Аренда, 173 м², 1 200 000 ₸</x:v>
      </x:c>
      <x:c r="D66" s="63"/>
      <x:c r="E66" s="63"/>
      <x:c r="F66" s="93" t="str">
        <x:v>https://krisha.kz/a/show/1016791329</x:v>
      </x:c>
      <x:c r="G66" s="63"/>
      <x:c r="H66" s="63"/>
      <x:c r="I66" s="63"/>
      <x:c r="J66" s="63"/>
      <x:c r="K66" s="63"/>
      <x:c r="L66" s="63"/>
      <x:c r="M66" s="63"/>
      <x:c r="N66" s="63"/>
      <x:c r="O66" s="63"/>
      <x:c r="P66" s="63"/>
      <x:c r="Q66" s="63"/>
      <x:c r="R66" s="63"/>
      <x:c r="S66" s="63"/>
      <x:c r="T66" s="63"/>
      <x:c r="U66" s="63"/>
      <x:c r="V66" s="63"/>
      <x:c r="W66" s="63"/>
      <x:c r="X66" s="63"/>
      <x:c r="Y66" s="63"/>
      <x:c r="Z66" s="63"/>
      <x:c r="AA66" s="63"/>
      <x:c r="AB66" s="63"/>
      <x:c r="AC66" s="63"/>
      <x:c r="AD66" s="63"/>
      <x:c r="AE66" s="63"/>
      <x:c r="AF66" s="63"/>
      <x:c r="AG66" s="63"/>
      <x:c r="AH66" s="63"/>
      <x:c r="AI66" s="63"/>
      <x:c r="AJ66" s="63"/>
      <x:c r="AK66" s="63"/>
      <x:c r="AL66" s="63"/>
      <x:c r="AM66" s="63"/>
    </x:row>
    <x:row r="67" ht="46" customHeight="1">
      <x:c r="A67" s="56"/>
      <x:c r="B67" s="56"/>
      <x:c r="C67" s="56" t="str">
        <x:v>Меню: манты 2 590, плов 2 690</x:v>
      </x:c>
      <x:c r="D67" s="63"/>
      <x:c r="E67" s="63"/>
      <x:c r="F67" s="93" t="str">
        <x:v>https://wolt.com/ru/kaz/nur-sultan/restaurant/dara</x:v>
      </x:c>
      <x:c r="G67" s="63"/>
      <x:c r="H67" s="63"/>
      <x:c r="I67" s="63"/>
      <x:c r="J67" s="63"/>
      <x:c r="K67" s="63"/>
      <x:c r="L67" s="63"/>
      <x:c r="M67" s="63"/>
      <x:c r="N67" s="63"/>
      <x:c r="O67" s="63"/>
      <x:c r="P67" s="63"/>
      <x:c r="Q67" s="63"/>
      <x:c r="R67" s="63"/>
      <x:c r="S67" s="63"/>
      <x:c r="T67" s="63"/>
      <x:c r="U67" s="63"/>
      <x:c r="V67" s="63"/>
      <x:c r="W67" s="63"/>
      <x:c r="X67" s="63"/>
      <x:c r="Y67" s="63"/>
      <x:c r="Z67" s="63"/>
      <x:c r="AA67" s="63"/>
      <x:c r="AB67" s="63"/>
      <x:c r="AC67" s="63"/>
      <x:c r="AD67" s="63"/>
      <x:c r="AE67" s="63"/>
      <x:c r="AF67" s="63"/>
      <x:c r="AG67" s="63"/>
      <x:c r="AH67" s="63"/>
      <x:c r="AI67" s="63"/>
      <x:c r="AJ67" s="63"/>
      <x:c r="AK67" s="63"/>
      <x:c r="AL67" s="63"/>
      <x:c r="AM67" s="63"/>
    </x:row>
    <x:row r="68" ht="46" customHeight="1">
      <x:c r="A68" s="56"/>
      <x:c r="B68" s="56"/>
      <x:c r="C68" s="56" t="str">
        <x:v>Пример печи, 607 500 ₸</x:v>
      </x:c>
      <x:c r="D68" s="63"/>
      <x:c r="E68" s="63"/>
      <x:c r="F68" s="93" t="str">
        <x:v>https://our-kitchen.kz/p98204674-konvektsionnaya-pech-4600400mm.html</x:v>
      </x:c>
      <x:c r="G68" s="63"/>
      <x:c r="H68" s="63"/>
      <x:c r="I68" s="63"/>
      <x:c r="J68" s="63"/>
      <x:c r="K68" s="63"/>
      <x:c r="L68" s="63"/>
      <x:c r="M68" s="63"/>
      <x:c r="N68" s="63"/>
      <x:c r="O68" s="63"/>
      <x:c r="P68" s="63"/>
      <x:c r="Q68" s="63"/>
      <x:c r="R68" s="63"/>
      <x:c r="S68" s="63"/>
      <x:c r="T68" s="63"/>
      <x:c r="U68" s="63"/>
      <x:c r="V68" s="63"/>
      <x:c r="W68" s="63"/>
      <x:c r="X68" s="63"/>
      <x:c r="Y68" s="63"/>
      <x:c r="Z68" s="63"/>
      <x:c r="AA68" s="63"/>
      <x:c r="AB68" s="63"/>
      <x:c r="AC68" s="63"/>
      <x:c r="AD68" s="63"/>
      <x:c r="AE68" s="63"/>
      <x:c r="AF68" s="63"/>
      <x:c r="AG68" s="63"/>
      <x:c r="AH68" s="63"/>
      <x:c r="AI68" s="63"/>
      <x:c r="AJ68" s="63"/>
      <x:c r="AK68" s="63"/>
      <x:c r="AL68" s="63"/>
      <x:c r="AM68" s="63"/>
    </x:row>
    <x:row r="69" ht="46" customHeight="1">
      <x:c r="A69" s="56"/>
      <x:c r="B69" s="56"/>
      <x:c r="C69" s="56" t="str">
        <x:v>Кредит: нижняя номинальная ставка 22,75%</x:v>
      </x:c>
      <x:c r="D69" s="63"/>
      <x:c r="E69" s="63"/>
      <x:c r="F69" s="93" t="str">
        <x:v>https://halykbank.kz/business/credit/halyk-predprinimatel</x:v>
      </x:c>
      <x:c r="G69" s="63"/>
      <x:c r="H69" s="63"/>
      <x:c r="I69" s="63"/>
      <x:c r="J69" s="63"/>
      <x:c r="K69" s="63"/>
      <x:c r="L69" s="63"/>
      <x:c r="M69" s="63"/>
      <x:c r="N69" s="63"/>
      <x:c r="O69" s="63"/>
      <x:c r="P69" s="63"/>
      <x:c r="Q69" s="63"/>
      <x:c r="R69" s="63"/>
      <x:c r="S69" s="63"/>
      <x:c r="T69" s="63"/>
      <x:c r="U69" s="63"/>
      <x:c r="V69" s="63"/>
      <x:c r="W69" s="63"/>
      <x:c r="X69" s="63"/>
      <x:c r="Y69" s="63"/>
      <x:c r="Z69" s="63"/>
      <x:c r="AA69" s="63"/>
      <x:c r="AB69" s="63"/>
      <x:c r="AC69" s="63"/>
      <x:c r="AD69" s="63"/>
      <x:c r="AE69" s="63"/>
      <x:c r="AF69" s="63"/>
      <x:c r="AG69" s="63"/>
      <x:c r="AH69" s="63"/>
      <x:c r="AI69" s="63"/>
      <x:c r="AJ69" s="63"/>
      <x:c r="AK69" s="63"/>
      <x:c r="AL69" s="63"/>
      <x:c r="AM69" s="63"/>
    </x:row>
    <x:row r="70" ht="46" customHeight="1">
      <x:c r="A70" s="56"/>
      <x:c r="B70" s="56"/>
      <x:c r="C70" s="56" t="str">
        <x:v>QR: 0,95%</x:v>
      </x:c>
      <x:c r="D70" s="63"/>
      <x:c r="E70" s="63"/>
      <x:c r="F70" s="93" t="str">
        <x:v>https://guide.kaspi.kz/partner/ru/pos/conditions/q3567</x:v>
      </x:c>
      <x:c r="G70" s="63"/>
      <x:c r="H70" s="63"/>
      <x:c r="I70" s="63"/>
      <x:c r="J70" s="63"/>
      <x:c r="K70" s="63"/>
      <x:c r="L70" s="63"/>
      <x:c r="M70" s="63"/>
      <x:c r="N70" s="63"/>
      <x:c r="O70" s="63"/>
      <x:c r="P70" s="63"/>
      <x:c r="Q70" s="63"/>
      <x:c r="R70" s="63"/>
      <x:c r="S70" s="63"/>
      <x:c r="T70" s="63"/>
      <x:c r="U70" s="63"/>
      <x:c r="V70" s="63"/>
      <x:c r="W70" s="63"/>
      <x:c r="X70" s="63"/>
      <x:c r="Y70" s="63"/>
      <x:c r="Z70" s="63"/>
      <x:c r="AA70" s="63"/>
      <x:c r="AB70" s="63"/>
      <x:c r="AC70" s="63"/>
      <x:c r="AD70" s="63"/>
      <x:c r="AE70" s="63"/>
      <x:c r="AF70" s="63"/>
      <x:c r="AG70" s="63"/>
      <x:c r="AH70" s="63"/>
      <x:c r="AI70" s="63"/>
      <x:c r="AJ70" s="63"/>
      <x:c r="AK70" s="63"/>
      <x:c r="AL70" s="63"/>
      <x:c r="AM70" s="63"/>
    </x:row>
    <x:row r="71" ht="46" customHeight="1">
      <x:c r="A71" s="56"/>
      <x:c r="B71" s="56"/>
      <x:c r="C71" s="56" t="str">
        <x:v>Взносы и свои платежи</x:v>
      </x:c>
      <x:c r="D71" s="63"/>
      <x:c r="E71" s="63"/>
      <x:c r="F71" s="93" t="str">
        <x:v>5_ФАКТЫ_КАЗАХСТАН_2026 и 6_ЭТАЛОН, проверено 27.10.2026</x:v>
      </x:c>
      <x:c r="G71" s="63"/>
      <x:c r="H71" s="63"/>
      <x:c r="I71" s="63"/>
      <x:c r="J71" s="63"/>
      <x:c r="K71" s="63"/>
      <x:c r="L71" s="63"/>
      <x:c r="M71" s="63"/>
      <x:c r="N71" s="63"/>
      <x:c r="O71" s="63"/>
      <x:c r="P71" s="63"/>
      <x:c r="Q71" s="63"/>
      <x:c r="R71" s="63"/>
      <x:c r="S71" s="63"/>
      <x:c r="T71" s="63"/>
      <x:c r="U71" s="63"/>
      <x:c r="V71" s="63"/>
      <x:c r="W71" s="63"/>
      <x:c r="X71" s="63"/>
      <x:c r="Y71" s="63"/>
      <x:c r="Z71" s="63"/>
      <x:c r="AA71" s="63"/>
      <x:c r="AB71" s="63"/>
      <x:c r="AC71" s="63"/>
      <x:c r="AD71" s="63"/>
      <x:c r="AE71" s="63"/>
      <x:c r="AF71" s="63"/>
      <x:c r="AG71" s="63"/>
      <x:c r="AH71" s="63"/>
      <x:c r="AI71" s="63"/>
      <x:c r="AJ71" s="63"/>
      <x:c r="AK71" s="63"/>
      <x:c r="AL71" s="63"/>
      <x:c r="AM71" s="63"/>
    </x:row>
    <x:row r="72" ht="46" customHeight="1">
      <x:c r="A72" s="56"/>
      <x:c r="B72" s="56"/>
      <x:c r="C72" s="56" t="str">
        <x:v>Допущения</x:v>
      </x:c>
      <x:c r="D72" s="63"/>
      <x:c r="E72" s="63"/>
      <x:c r="F72" s="93" t="str">
        <x:v>Чек, поток, продуктовый бюджет, комплект запуска и оклады закладываем для проекта.</x:v>
      </x:c>
      <x:c r="G72" s="63"/>
      <x:c r="H72" s="63"/>
      <x:c r="I72" s="63"/>
      <x:c r="J72" s="63"/>
      <x:c r="K72" s="63"/>
      <x:c r="L72" s="63"/>
      <x:c r="M72" s="63"/>
      <x:c r="N72" s="63"/>
      <x:c r="O72" s="63"/>
      <x:c r="P72" s="63"/>
      <x:c r="Q72" s="63"/>
      <x:c r="R72" s="63"/>
      <x:c r="S72" s="63"/>
      <x:c r="T72" s="63"/>
      <x:c r="U72" s="63"/>
      <x:c r="V72" s="63"/>
      <x:c r="W72" s="63"/>
      <x:c r="X72" s="63"/>
      <x:c r="Y72" s="63"/>
      <x:c r="Z72" s="63"/>
      <x:c r="AA72" s="63"/>
      <x:c r="AB72" s="63"/>
      <x:c r="AC72" s="63"/>
      <x:c r="AD72" s="63"/>
      <x:c r="AE72" s="63"/>
      <x:c r="AF72" s="63"/>
      <x:c r="AG72" s="63"/>
      <x:c r="AH72" s="63"/>
      <x:c r="AI72" s="63"/>
      <x:c r="AJ72" s="63"/>
      <x:c r="AK72" s="63"/>
      <x:c r="AL72" s="63"/>
      <x:c r="AM72" s="63"/>
    </x:row>
    <x:row r="73" ht="22" customHeight="1">
      <x:c r="A73" s="56"/>
      <x:c r="B73" s="56"/>
      <x:c r="C73" s="56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63"/>
      <x:c r="Q73" s="63"/>
      <x:c r="R73" s="63"/>
      <x:c r="S73" s="63"/>
      <x:c r="T73" s="63"/>
      <x:c r="U73" s="63"/>
      <x:c r="V73" s="63"/>
      <x:c r="W73" s="63"/>
      <x:c r="X73" s="63"/>
      <x:c r="Y73" s="63"/>
      <x:c r="Z73" s="63"/>
      <x:c r="AA73" s="63"/>
      <x:c r="AB73" s="63"/>
      <x:c r="AC73" s="63"/>
      <x:c r="AD73" s="63"/>
      <x:c r="AE73" s="63"/>
      <x:c r="AF73" s="63"/>
      <x:c r="AG73" s="63"/>
      <x:c r="AH73" s="63"/>
      <x:c r="AI73" s="63"/>
      <x:c r="AJ73" s="63"/>
      <x:c r="AK73" s="63"/>
      <x:c r="AL73" s="63"/>
      <x:c r="AM73" s="63"/>
    </x:row>
    <x:row r="74" ht="22" customHeight="1">
      <x:c r="A74" s="56"/>
      <x:c r="B74" s="56"/>
      <x:c r="C74" s="56" t="str">
        <x:v>Дата проверки: 27.10.2026</x:v>
      </x:c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63"/>
      <x:c r="Q74" s="63"/>
      <x:c r="R74" s="63"/>
      <x:c r="S74" s="63"/>
      <x:c r="T74" s="63"/>
      <x:c r="U74" s="63"/>
      <x:c r="V74" s="63"/>
      <x:c r="W74" s="63"/>
      <x:c r="X74" s="63"/>
      <x:c r="Y74" s="63"/>
      <x:c r="Z74" s="63"/>
      <x:c r="AA74" s="63"/>
      <x:c r="AB74" s="63"/>
      <x:c r="AC74" s="63"/>
      <x:c r="AD74" s="63"/>
      <x:c r="AE74" s="63"/>
      <x:c r="AF74" s="63"/>
      <x:c r="AG74" s="63"/>
      <x:c r="AH74" s="63"/>
      <x:c r="AI74" s="63"/>
      <x:c r="AJ74" s="63"/>
      <x:c r="AK74" s="63"/>
      <x:c r="AL74" s="63"/>
      <x:c r="AM74" s="63"/>
    </x:row>
    <x:row r="75" ht="22" customHeight="1">
      <x:c r="A75" s="56"/>
      <x:c r="B75" s="56"/>
      <x:c r="C75" s="56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63"/>
      <x:c r="Q75" s="63"/>
      <x:c r="R75" s="63"/>
      <x:c r="S75" s="63"/>
      <x:c r="T75" s="63"/>
      <x:c r="U75" s="63"/>
      <x:c r="V75" s="63"/>
      <x:c r="W75" s="63"/>
      <x:c r="X75" s="63"/>
      <x:c r="Y75" s="63"/>
      <x:c r="Z75" s="63"/>
      <x:c r="AA75" s="63"/>
      <x:c r="AB75" s="63"/>
      <x:c r="AC75" s="63"/>
      <x:c r="AD75" s="63"/>
      <x:c r="AE75" s="63"/>
      <x:c r="AF75" s="63"/>
      <x:c r="AG75" s="63"/>
      <x:c r="AH75" s="63"/>
      <x:c r="AI75" s="63"/>
      <x:c r="AJ75" s="63"/>
      <x:c r="AK75" s="63"/>
      <x:c r="AL75" s="63"/>
      <x:c r="AM75" s="63"/>
    </x:row>
    <x:row r="76" ht="22" customHeight="1">
      <x:c r="A76" s="56"/>
      <x:c r="B76" s="56"/>
      <x:c r="C76" s="56" t="str">
        <x:v>Чек и продуктовый бюджет: закладываем по местным ценам.</x:v>
      </x:c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63"/>
      <x:c r="Q76" s="63"/>
      <x:c r="R76" s="63"/>
      <x:c r="S76" s="63"/>
      <x:c r="T76" s="63"/>
      <x:c r="U76" s="63"/>
      <x:c r="V76" s="63"/>
      <x:c r="W76" s="63"/>
      <x:c r="X76" s="63"/>
      <x:c r="Y76" s="63"/>
      <x:c r="Z76" s="63"/>
      <x:c r="AA76" s="63"/>
      <x:c r="AB76" s="63"/>
      <x:c r="AC76" s="63"/>
      <x:c r="AD76" s="63"/>
      <x:c r="AE76" s="63"/>
      <x:c r="AF76" s="63"/>
      <x:c r="AG76" s="63"/>
      <x:c r="AH76" s="63"/>
      <x:c r="AI76" s="63"/>
      <x:c r="AJ76" s="63"/>
      <x:c r="AK76" s="63"/>
      <x:c r="AL76" s="63"/>
      <x:c r="AM76" s="63"/>
    </x:row>
    <x:row r="77" ht="22" customHeight="1">
      <x:c r="A77" s="56"/>
      <x:c r="B77" s="56"/>
      <x:c r="C77" s="56" t="str">
        <x:v>Формат: 40 мест, без алкоголя. Владелец управляет и подменяет.</x:v>
      </x:c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63"/>
      <x:c r="Q77" s="63"/>
      <x:c r="R77" s="63"/>
      <x:c r="S77" s="63"/>
      <x:c r="T77" s="63"/>
      <x:c r="U77" s="63"/>
      <x:c r="V77" s="63"/>
      <x:c r="W77" s="63"/>
      <x:c r="X77" s="63"/>
      <x:c r="Y77" s="63"/>
      <x:c r="Z77" s="63"/>
      <x:c r="AA77" s="63"/>
      <x:c r="AB77" s="63"/>
      <x:c r="AC77" s="63"/>
      <x:c r="AD77" s="63"/>
      <x:c r="AE77" s="63"/>
      <x:c r="AF77" s="63"/>
      <x:c r="AG77" s="63"/>
      <x:c r="AH77" s="63"/>
      <x:c r="AI77" s="63"/>
      <x:c r="AJ77" s="63"/>
      <x:c r="AK77" s="63"/>
      <x:c r="AL77" s="63"/>
      <x:c r="AM77" s="63"/>
    </x:row>
    <x:row r="78" ht="22" customHeight="1">
      <x:c r="A78" s="56"/>
      <x:c r="B78" s="56"/>
      <x:c r="C78" s="56" t="str">
        <x:v>36 месяцев в параметрах 2026. Это сравнение сценариев, не прогноз норм будущих лет.</x:v>
      </x:c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63"/>
      <x:c r="Q78" s="63"/>
      <x:c r="R78" s="63"/>
      <x:c r="S78" s="63"/>
      <x:c r="T78" s="63"/>
      <x:c r="U78" s="63"/>
      <x:c r="V78" s="63"/>
      <x:c r="W78" s="63"/>
      <x:c r="X78" s="63"/>
      <x:c r="Y78" s="63"/>
      <x:c r="Z78" s="63"/>
      <x:c r="AA78" s="63"/>
      <x:c r="AB78" s="63"/>
      <x:c r="AC78" s="63"/>
      <x:c r="AD78" s="63"/>
      <x:c r="AE78" s="63"/>
      <x:c r="AF78" s="63"/>
      <x:c r="AG78" s="63"/>
      <x:c r="AH78" s="63"/>
      <x:c r="AI78" s="63"/>
      <x:c r="AJ78" s="63"/>
      <x:c r="AK78" s="63"/>
      <x:c r="AL78" s="63"/>
      <x:c r="AM78" s="63"/>
    </x:row>
    <x:row r="79" ht="22" customHeight="1">
      <x:c r="A79" s="56"/>
      <x:c r="B79" s="56"/>
      <x:c r="C79" s="56" t="str">
        <x:v>М1 – январь расчетного календаря; налог первого полугодия уплачен в М8.</x:v>
      </x:c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63"/>
      <x:c r="Q79" s="63"/>
      <x:c r="R79" s="63"/>
      <x:c r="S79" s="63"/>
      <x:c r="T79" s="63"/>
      <x:c r="U79" s="63"/>
      <x:c r="V79" s="63"/>
      <x:c r="W79" s="63"/>
      <x:c r="X79" s="63"/>
      <x:c r="Y79" s="63"/>
      <x:c r="Z79" s="63"/>
      <x:c r="AA79" s="63"/>
      <x:c r="AB79" s="63"/>
      <x:c r="AC79" s="63"/>
      <x:c r="AD79" s="63"/>
      <x:c r="AE79" s="63"/>
      <x:c r="AF79" s="63"/>
      <x:c r="AG79" s="63"/>
      <x:c r="AH79" s="63"/>
      <x:c r="AI79" s="63"/>
      <x:c r="AJ79" s="63"/>
      <x:c r="AK79" s="63"/>
      <x:c r="AL79" s="63"/>
      <x:c r="AM79" s="63"/>
    </x:row>
    <x:row r="80" ht="22" customHeight="1">
      <x:c r="A80" s="56"/>
      <x:c r="B80" s="56"/>
      <x:c r="C80" s="56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63"/>
      <x:c r="Q80" s="63"/>
      <x:c r="R80" s="63"/>
      <x:c r="S80" s="63"/>
      <x:c r="T80" s="63"/>
      <x:c r="U80" s="63"/>
      <x:c r="V80" s="63"/>
      <x:c r="W80" s="63"/>
      <x:c r="X80" s="63"/>
      <x:c r="Y80" s="63"/>
      <x:c r="Z80" s="63"/>
      <x:c r="AA80" s="63"/>
      <x:c r="AB80" s="63"/>
      <x:c r="AC80" s="63"/>
      <x:c r="AD80" s="63"/>
      <x:c r="AE80" s="63"/>
      <x:c r="AF80" s="63"/>
      <x:c r="AG80" s="63"/>
      <x:c r="AH80" s="63"/>
      <x:c r="AI80" s="63"/>
      <x:c r="AJ80" s="63"/>
      <x:c r="AK80" s="63"/>
      <x:c r="AL80" s="63"/>
      <x:c r="AM80" s="63"/>
    </x:row>
  </x:sheetData>
  <x:dataValidations count="2">
    <x:dataValidation type="whole" operator="between" sqref="D4">
      <x:formula1>1</x:formula1>
      <x:formula2>4</x:formula2>
    </x:dataValidation>
    <x:dataValidation type="whole" operator="between" sqref="D32">
      <x:formula1>1</x:formula1>
      <x:formula2>60</x:formula2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5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</x:cols>
  <x:sheetData>
    <x:row r="1" ht="22" customHeight="1">
      <x:c r="A1" s="56"/>
      <x:c r="B1" s="56"/>
      <x:c r="C1" s="56"/>
      <x:c r="D1" s="56"/>
      <x:c r="E1" s="56"/>
      <x:c r="F1" s="56"/>
      <x:c r="G1" s="56"/>
      <x:c r="H1" s="56"/>
      <x:c r="I1" s="56"/>
      <x:c r="J1" s="56"/>
      <x:c r="K1" s="56"/>
      <x:c r="L1" s="56"/>
      <x:c r="M1" s="56"/>
      <x:c r="N1" s="56"/>
      <x:c r="O1" s="56"/>
      <x:c r="P1" s="56"/>
      <x:c r="Q1" s="56"/>
      <x:c r="R1" s="56"/>
      <x:c r="S1" s="56"/>
      <x:c r="T1" s="56"/>
      <x:c r="U1" s="56"/>
      <x:c r="V1" s="56"/>
      <x:c r="W1" s="56"/>
      <x:c r="X1" s="56"/>
      <x:c r="Y1" s="56"/>
      <x:c r="Z1" s="56"/>
      <x:c r="AA1" s="56"/>
      <x:c r="AB1" s="56"/>
      <x:c r="AC1" s="56"/>
      <x:c r="AD1" s="56"/>
      <x:c r="AE1" s="56"/>
      <x:c r="AF1" s="56"/>
      <x:c r="AG1" s="56"/>
      <x:c r="AH1" s="56"/>
      <x:c r="AI1" s="56"/>
      <x:c r="AJ1" s="56"/>
      <x:c r="AK1" s="56"/>
      <x:c r="AL1" s="56"/>
      <x:c r="AM1" s="56"/>
    </x:row>
    <x:row r="2" ht="22" customHeight="1">
      <x:c r="A2" s="56"/>
      <x:c r="B2" s="56"/>
      <x:c r="C2" s="57" t="str">
        <x:v>Проверка связей трех отчетов</x:v>
      </x:c>
      <x:c r="D2" s="56"/>
      <x:c r="E2" s="56"/>
      <x:c r="F2" s="56"/>
      <x:c r="G2" s="56"/>
      <x:c r="H2" s="56"/>
      <x:c r="I2" s="56"/>
      <x:c r="J2" s="56"/>
      <x:c r="K2" s="56"/>
      <x:c r="L2" s="56"/>
      <x:c r="M2" s="56"/>
      <x:c r="N2" s="56"/>
      <x:c r="O2" s="56"/>
      <x:c r="P2" s="56"/>
      <x:c r="Q2" s="56"/>
      <x:c r="R2" s="56"/>
      <x:c r="S2" s="56"/>
      <x:c r="T2" s="56"/>
      <x:c r="U2" s="56"/>
      <x:c r="V2" s="56"/>
      <x:c r="W2" s="56"/>
      <x:c r="X2" s="56"/>
      <x:c r="Y2" s="56"/>
      <x:c r="Z2" s="56"/>
      <x:c r="AA2" s="56"/>
      <x:c r="AB2" s="56"/>
      <x:c r="AC2" s="56"/>
      <x:c r="AD2" s="56"/>
      <x:c r="AE2" s="56"/>
      <x:c r="AF2" s="56"/>
      <x:c r="AG2" s="56"/>
      <x:c r="AH2" s="56"/>
      <x:c r="AI2" s="56"/>
      <x:c r="AJ2" s="56"/>
      <x:c r="AK2" s="56"/>
      <x:c r="AL2" s="56"/>
      <x:c r="AM2" s="56"/>
    </x:row>
    <x:row r="3" ht="22" customHeight="1">
      <x:c r="A3" s="56"/>
      <x:c r="B3" s="56"/>
      <x:c r="C3" s="58"/>
      <x:c r="D3" s="58"/>
      <x:c r="E3" s="58"/>
      <x:c r="F3" s="58"/>
      <x:c r="G3" s="58"/>
      <x:c r="H3" s="58"/>
      <x:c r="I3" s="58"/>
      <x:c r="J3" s="58"/>
      <x:c r="K3" s="58"/>
      <x:c r="L3" s="58"/>
      <x:c r="M3" s="58"/>
      <x:c r="N3" s="58"/>
      <x:c r="O3" s="58"/>
      <x:c r="P3" s="58"/>
      <x:c r="Q3" s="58"/>
      <x:c r="R3" s="58"/>
      <x:c r="S3" s="58"/>
      <x:c r="T3" s="58"/>
      <x:c r="U3" s="58"/>
      <x:c r="V3" s="58"/>
      <x:c r="W3" s="58"/>
      <x:c r="X3" s="58"/>
      <x:c r="Y3" s="58"/>
      <x:c r="Z3" s="58"/>
      <x:c r="AA3" s="58"/>
      <x:c r="AB3" s="58"/>
      <x:c r="AC3" s="58"/>
      <x:c r="AD3" s="58"/>
      <x:c r="AE3" s="58"/>
      <x:c r="AF3" s="58"/>
      <x:c r="AG3" s="58"/>
      <x:c r="AH3" s="58"/>
      <x:c r="AI3" s="58"/>
      <x:c r="AJ3" s="58"/>
      <x:c r="AK3" s="58"/>
      <x:c r="AL3" s="58"/>
      <x:c r="AM3" s="58"/>
    </x:row>
    <x:row r="4" ht="22" customHeight="1">
      <x:c r="A4" s="56"/>
      <x:c r="B4" s="56"/>
      <x:c r="C4" s="56" t="str">
        <x:v>Сценарий</x:v>
      </x:c>
      <x:c r="D4" s="59" t="str">
        <x:f>'Вводные'!D5</x:f>
        <x:v>База</x:v>
      </x:c>
      <x:c r="E4" s="60"/>
      <x:c r="F4" s="61"/>
      <x:c r="G4" s="56"/>
      <x:c r="H4" s="56"/>
      <x:c r="I4" s="56"/>
      <x:c r="J4" s="56"/>
      <x:c r="K4" s="56"/>
      <x:c r="L4" s="56"/>
      <x:c r="M4" s="56"/>
      <x:c r="N4" s="56"/>
      <x:c r="O4" s="56"/>
      <x:c r="P4" s="56"/>
      <x:c r="Q4" s="56"/>
      <x:c r="R4" s="56"/>
      <x:c r="S4" s="56"/>
      <x:c r="T4" s="56"/>
      <x:c r="U4" s="56"/>
      <x:c r="V4" s="56"/>
      <x:c r="W4" s="56"/>
      <x:c r="X4" s="56"/>
      <x:c r="Y4" s="56"/>
      <x:c r="Z4" s="56"/>
      <x:c r="AA4" s="56"/>
      <x:c r="AB4" s="56"/>
      <x:c r="AC4" s="56"/>
      <x:c r="AD4" s="56"/>
      <x:c r="AE4" s="56"/>
      <x:c r="AF4" s="56"/>
      <x:c r="AG4" s="56"/>
      <x:c r="AH4" s="56"/>
      <x:c r="AI4" s="56"/>
      <x:c r="AJ4" s="56"/>
      <x:c r="AK4" s="56"/>
      <x:c r="AL4" s="56"/>
      <x:c r="AM4" s="56"/>
    </x:row>
    <x:row r="5" ht="22" customHeight="1">
      <x:c r="A5" s="56"/>
      <x:c r="B5" s="56"/>
      <x:c r="C5" s="56"/>
      <x:c r="D5" s="56"/>
      <x:c r="E5" s="56"/>
      <x:c r="F5" s="56"/>
      <x:c r="G5" s="56"/>
      <x:c r="H5" s="56"/>
      <x:c r="I5" s="56"/>
      <x:c r="J5" s="56"/>
      <x:c r="K5" s="56"/>
      <x:c r="L5" s="56"/>
      <x:c r="M5" s="56"/>
      <x:c r="N5" s="56"/>
      <x:c r="O5" s="56"/>
      <x:c r="P5" s="56"/>
      <x:c r="Q5" s="56"/>
      <x:c r="R5" s="56"/>
      <x:c r="S5" s="56"/>
      <x:c r="T5" s="56"/>
      <x:c r="U5" s="56"/>
      <x:c r="V5" s="56"/>
      <x:c r="W5" s="56"/>
      <x:c r="X5" s="56"/>
      <x:c r="Y5" s="56"/>
      <x:c r="Z5" s="56"/>
      <x:c r="AA5" s="56"/>
      <x:c r="AB5" s="56"/>
      <x:c r="AC5" s="56"/>
      <x:c r="AD5" s="56"/>
      <x:c r="AE5" s="56"/>
      <x:c r="AF5" s="56"/>
      <x:c r="AG5" s="56"/>
      <x:c r="AH5" s="56"/>
      <x:c r="AI5" s="56"/>
      <x:c r="AJ5" s="56"/>
      <x:c r="AK5" s="56"/>
      <x:c r="AL5" s="56"/>
      <x:c r="AM5" s="56"/>
    </x:row>
    <x:row r="6" ht="22" customHeight="1">
      <x:c r="A6" s="56"/>
      <x:c r="B6" s="56"/>
      <x:c r="C6" s="56"/>
      <x:c r="D6" s="69" t="n">
        <x:v>1</x:v>
      </x:c>
      <x:c r="E6" s="69" t="n">
        <x:v>2</x:v>
      </x:c>
      <x:c r="F6" s="69" t="n">
        <x:v>3</x:v>
      </x:c>
      <x:c r="G6" s="69" t="n">
        <x:v>4</x:v>
      </x:c>
      <x:c r="H6" s="69" t="n">
        <x:v>5</x:v>
      </x:c>
      <x:c r="I6" s="69" t="n">
        <x:v>6</x:v>
      </x:c>
      <x:c r="J6" s="69" t="n">
        <x:v>7</x:v>
      </x:c>
      <x:c r="K6" s="69" t="n">
        <x:v>8</x:v>
      </x:c>
      <x:c r="L6" s="69" t="n">
        <x:v>9</x:v>
      </x:c>
      <x:c r="M6" s="69" t="n">
        <x:v>10</x:v>
      </x:c>
      <x:c r="N6" s="69" t="n">
        <x:v>11</x:v>
      </x:c>
      <x:c r="O6" s="69" t="n">
        <x:v>12</x:v>
      </x:c>
      <x:c r="P6" s="69" t="n">
        <x:v>13</x:v>
      </x:c>
      <x:c r="Q6" s="69" t="n">
        <x:v>14</x:v>
      </x:c>
      <x:c r="R6" s="69" t="n">
        <x:v>15</x:v>
      </x:c>
      <x:c r="S6" s="69" t="n">
        <x:v>16</x:v>
      </x:c>
      <x:c r="T6" s="69" t="n">
        <x:v>17</x:v>
      </x:c>
      <x:c r="U6" s="69" t="n">
        <x:v>18</x:v>
      </x:c>
      <x:c r="V6" s="69" t="n">
        <x:v>19</x:v>
      </x:c>
      <x:c r="W6" s="69" t="n">
        <x:v>20</x:v>
      </x:c>
      <x:c r="X6" s="69" t="n">
        <x:v>21</x:v>
      </x:c>
      <x:c r="Y6" s="69" t="n">
        <x:v>22</x:v>
      </x:c>
      <x:c r="Z6" s="69" t="n">
        <x:v>23</x:v>
      </x:c>
      <x:c r="AA6" s="69" t="n">
        <x:v>24</x:v>
      </x:c>
      <x:c r="AB6" s="69" t="n">
        <x:v>25</x:v>
      </x:c>
      <x:c r="AC6" s="69" t="n">
        <x:v>26</x:v>
      </x:c>
      <x:c r="AD6" s="69" t="n">
        <x:v>27</x:v>
      </x:c>
      <x:c r="AE6" s="69" t="n">
        <x:v>28</x:v>
      </x:c>
      <x:c r="AF6" s="69" t="n">
        <x:v>29</x:v>
      </x:c>
      <x:c r="AG6" s="69" t="n">
        <x:v>30</x:v>
      </x:c>
      <x:c r="AH6" s="69" t="n">
        <x:v>31</x:v>
      </x:c>
      <x:c r="AI6" s="69" t="n">
        <x:v>32</x:v>
      </x:c>
      <x:c r="AJ6" s="69" t="n">
        <x:v>33</x:v>
      </x:c>
      <x:c r="AK6" s="69" t="n">
        <x:v>34</x:v>
      </x:c>
      <x:c r="AL6" s="69" t="n">
        <x:v>35</x:v>
      </x:c>
      <x:c r="AM6" s="69" t="n">
        <x:v>36</x:v>
      </x:c>
    </x:row>
    <x:row r="7" ht="22" customHeight="1">
      <x:c r="A7" s="56"/>
      <x:c r="B7" s="56"/>
      <x:c r="C7" s="56"/>
      <x:c r="D7" s="63"/>
      <x:c r="E7" s="63"/>
      <x:c r="F7" s="63"/>
      <x:c r="G7" s="63"/>
      <x:c r="H7" s="63"/>
      <x:c r="I7" s="63"/>
      <x:c r="J7" s="63"/>
      <x:c r="K7" s="63"/>
      <x:c r="L7" s="63"/>
      <x:c r="M7" s="63"/>
      <x:c r="N7" s="63"/>
      <x:c r="O7" s="63"/>
      <x:c r="P7" s="63"/>
      <x:c r="Q7" s="63"/>
      <x:c r="R7" s="63"/>
      <x:c r="S7" s="63"/>
      <x:c r="T7" s="63"/>
      <x:c r="U7" s="63"/>
      <x:c r="V7" s="63"/>
      <x:c r="W7" s="63"/>
      <x:c r="X7" s="63"/>
      <x:c r="Y7" s="63"/>
      <x:c r="Z7" s="63"/>
      <x:c r="AA7" s="63"/>
      <x:c r="AB7" s="63"/>
      <x:c r="AC7" s="63"/>
      <x:c r="AD7" s="63"/>
      <x:c r="AE7" s="63"/>
      <x:c r="AF7" s="63"/>
      <x:c r="AG7" s="63"/>
      <x:c r="AH7" s="63"/>
      <x:c r="AI7" s="63"/>
      <x:c r="AJ7" s="63"/>
      <x:c r="AK7" s="63"/>
      <x:c r="AL7" s="63"/>
      <x:c r="AM7" s="63"/>
    </x:row>
    <x:row r="8" ht="22" customHeight="1">
      <x:c r="A8" s="56"/>
      <x:c r="B8" s="56"/>
      <x:c r="C8" s="56" t="str">
        <x:v>Активы минус обязательства и капитал</x:v>
      </x:c>
      <x:c r="D8" s="94" t="n">
        <x:f>'Модель'!D57-'Модель'!D62</x:f>
        <x:v>0</x:v>
      </x:c>
      <x:c r="E8" s="94" t="n">
        <x:f>'Модель'!E57-'Модель'!E62</x:f>
        <x:v>0</x:v>
      </x:c>
      <x:c r="F8" s="94" t="n">
        <x:f>'Модель'!F57-'Модель'!F62</x:f>
        <x:v>0</x:v>
      </x:c>
      <x:c r="G8" s="94" t="n">
        <x:f>'Модель'!G57-'Модель'!G62</x:f>
        <x:v>0</x:v>
      </x:c>
      <x:c r="H8" s="94" t="n">
        <x:f>'Модель'!H57-'Модель'!H62</x:f>
        <x:v>0</x:v>
      </x:c>
      <x:c r="I8" s="94" t="n">
        <x:f>'Модель'!I57-'Модель'!I62</x:f>
        <x:v>0</x:v>
      </x:c>
      <x:c r="J8" s="94" t="n">
        <x:f>'Модель'!J57-'Модель'!J62</x:f>
        <x:v>0</x:v>
      </x:c>
      <x:c r="K8" s="94" t="n">
        <x:f>'Модель'!K57-'Модель'!K62</x:f>
        <x:v>0</x:v>
      </x:c>
      <x:c r="L8" s="94" t="n">
        <x:f>'Модель'!L57-'Модель'!L62</x:f>
        <x:v>0</x:v>
      </x:c>
      <x:c r="M8" s="94" t="n">
        <x:f>'Модель'!M57-'Модель'!M62</x:f>
        <x:v>0</x:v>
      </x:c>
      <x:c r="N8" s="94" t="n">
        <x:f>'Модель'!N57-'Модель'!N62</x:f>
        <x:v>0</x:v>
      </x:c>
      <x:c r="O8" s="94" t="n">
        <x:f>'Модель'!O57-'Модель'!O62</x:f>
        <x:v>-3.725290298461914e-9</x:v>
      </x:c>
      <x:c r="P8" s="94" t="n">
        <x:f>'Модель'!P57-'Модель'!P62</x:f>
        <x:v>3.725290298461914e-9</x:v>
      </x:c>
      <x:c r="Q8" s="94" t="n">
        <x:f>'Модель'!Q57-'Модель'!Q62</x:f>
        <x:v>0</x:v>
      </x:c>
      <x:c r="R8" s="94" t="n">
        <x:f>'Модель'!R57-'Модель'!R62</x:f>
        <x:v>3.725290298461914e-9</x:v>
      </x:c>
      <x:c r="S8" s="94" t="n">
        <x:f>'Модель'!S57-'Модель'!S62</x:f>
        <x:v>3.725290298461914e-9</x:v>
      </x:c>
      <x:c r="T8" s="94" t="n">
        <x:f>'Модель'!T57-'Модель'!T62</x:f>
        <x:v>3.725290298461914e-9</x:v>
      </x:c>
      <x:c r="U8" s="94" t="n">
        <x:f>'Модель'!U57-'Модель'!U62</x:f>
        <x:v>3.725290298461914e-9</x:v>
      </x:c>
      <x:c r="V8" s="94" t="n">
        <x:f>'Модель'!V57-'Модель'!V62</x:f>
        <x:v>3.725290298461914e-9</x:v>
      </x:c>
      <x:c r="W8" s="94" t="n">
        <x:f>'Модель'!W57-'Модель'!W62</x:f>
        <x:v>7.450580596923828e-9</x:v>
      </x:c>
      <x:c r="X8" s="94" t="n">
        <x:f>'Модель'!X57-'Модель'!X62</x:f>
        <x:v>3.725290298461914e-9</x:v>
      </x:c>
      <x:c r="Y8" s="94" t="n">
        <x:f>'Модель'!Y57-'Модель'!Y62</x:f>
        <x:v>7.450580596923828e-9</x:v>
      </x:c>
      <x:c r="Z8" s="94" t="n">
        <x:f>'Модель'!Z57-'Модель'!Z62</x:f>
        <x:v>3.725290298461914e-9</x:v>
      </x:c>
      <x:c r="AA8" s="94" t="n">
        <x:f>'Модель'!AA57-'Модель'!AA62</x:f>
        <x:v>7.450580596923828e-9</x:v>
      </x:c>
      <x:c r="AB8" s="94" t="n">
        <x:f>'Модель'!AB57-'Модель'!AB62</x:f>
        <x:v>3.725290298461914e-9</x:v>
      </x:c>
      <x:c r="AC8" s="94" t="n">
        <x:f>'Модель'!AC57-'Модель'!AC62</x:f>
        <x:v>3.725290298461914e-9</x:v>
      </x:c>
      <x:c r="AD8" s="94" t="n">
        <x:f>'Модель'!AD57-'Модель'!AD62</x:f>
        <x:v>7.450580596923828e-9</x:v>
      </x:c>
      <x:c r="AE8" s="94" t="n">
        <x:f>'Модель'!AE57-'Модель'!AE62</x:f>
        <x:v>7.450580596923828e-9</x:v>
      </x:c>
      <x:c r="AF8" s="94" t="n">
        <x:f>'Модель'!AF57-'Модель'!AF62</x:f>
        <x:v>7.450580596923828e-9</x:v>
      </x:c>
      <x:c r="AG8" s="94" t="n">
        <x:f>'Модель'!AG57-'Модель'!AG62</x:f>
        <x:v>1.1175870895385742e-8</x:v>
      </x:c>
      <x:c r="AH8" s="94" t="n">
        <x:f>'Модель'!AH57-'Модель'!AH62</x:f>
        <x:v>7.450580596923828e-9</x:v>
      </x:c>
      <x:c r="AI8" s="94" t="n">
        <x:f>'Модель'!AI57-'Модель'!AI62</x:f>
        <x:v>7.450580596923828e-9</x:v>
      </x:c>
      <x:c r="AJ8" s="94" t="n">
        <x:f>'Модель'!AJ57-'Модель'!AJ62</x:f>
        <x:v>7.450580596923828e-9</x:v>
      </x:c>
      <x:c r="AK8" s="94" t="n">
        <x:f>'Модель'!AK57-'Модель'!AK62</x:f>
        <x:v>7.450580596923828e-9</x:v>
      </x:c>
      <x:c r="AL8" s="94" t="n">
        <x:f>'Модель'!AL57-'Модель'!AL62</x:f>
        <x:v>7.450580596923828e-9</x:v>
      </x:c>
      <x:c r="AM8" s="94" t="n">
        <x:f>'Модель'!AM57-'Модель'!AM62</x:f>
        <x:v>1.1175870895385742e-8</x:v>
      </x:c>
    </x:row>
    <x:row r="9" ht="22" customHeight="1">
      <x:c r="A9" s="56"/>
      <x:c r="B9" s="56"/>
      <x:c r="C9" s="56" t="str">
        <x:v>Перенос денег между месяцами</x:v>
      </x:c>
      <x:c r="D9" s="94" t="n">
        <x:f>'Модель'!D33-'Вводные'!D41</x:f>
        <x:v>0</x:v>
      </x:c>
      <x:c r="E9" s="94" t="n">
        <x:f>'Модель'!E33-'Модель'!D44</x:f>
        <x:v>0</x:v>
      </x:c>
      <x:c r="F9" s="94" t="n">
        <x:f>'Модель'!F33-'Модель'!E44</x:f>
        <x:v>0</x:v>
      </x:c>
      <x:c r="G9" s="94" t="n">
        <x:f>'Модель'!G33-'Модель'!F44</x:f>
        <x:v>0</x:v>
      </x:c>
      <x:c r="H9" s="94" t="n">
        <x:f>'Модель'!H33-'Модель'!G44</x:f>
        <x:v>0</x:v>
      </x:c>
      <x:c r="I9" s="94" t="n">
        <x:f>'Модель'!I33-'Модель'!H44</x:f>
        <x:v>0</x:v>
      </x:c>
      <x:c r="J9" s="94" t="n">
        <x:f>'Модель'!J33-'Модель'!I44</x:f>
        <x:v>0</x:v>
      </x:c>
      <x:c r="K9" s="94" t="n">
        <x:f>'Модель'!K33-'Модель'!J44</x:f>
        <x:v>0</x:v>
      </x:c>
      <x:c r="L9" s="94" t="n">
        <x:f>'Модель'!L33-'Модель'!K44</x:f>
        <x:v>0</x:v>
      </x:c>
      <x:c r="M9" s="94" t="n">
        <x:f>'Модель'!M33-'Модель'!L44</x:f>
        <x:v>0</x:v>
      </x:c>
      <x:c r="N9" s="94" t="n">
        <x:f>'Модель'!N33-'Модель'!M44</x:f>
        <x:v>0</x:v>
      </x:c>
      <x:c r="O9" s="94" t="n">
        <x:f>'Модель'!O33-'Модель'!N44</x:f>
        <x:v>0</x:v>
      </x:c>
      <x:c r="P9" s="94" t="n">
        <x:f>'Модель'!P33-'Модель'!O44</x:f>
        <x:v>0</x:v>
      </x:c>
      <x:c r="Q9" s="94" t="n">
        <x:f>'Модель'!Q33-'Модель'!P44</x:f>
        <x:v>0</x:v>
      </x:c>
      <x:c r="R9" s="94" t="n">
        <x:f>'Модель'!R33-'Модель'!Q44</x:f>
        <x:v>0</x:v>
      </x:c>
      <x:c r="S9" s="94" t="n">
        <x:f>'Модель'!S33-'Модель'!R44</x:f>
        <x:v>0</x:v>
      </x:c>
      <x:c r="T9" s="94" t="n">
        <x:f>'Модель'!T33-'Модель'!S44</x:f>
        <x:v>0</x:v>
      </x:c>
      <x:c r="U9" s="94" t="n">
        <x:f>'Модель'!U33-'Модель'!T44</x:f>
        <x:v>0</x:v>
      </x:c>
      <x:c r="V9" s="94" t="n">
        <x:f>'Модель'!V33-'Модель'!U44</x:f>
        <x:v>0</x:v>
      </x:c>
      <x:c r="W9" s="94" t="n">
        <x:f>'Модель'!W33-'Модель'!V44</x:f>
        <x:v>0</x:v>
      </x:c>
      <x:c r="X9" s="94" t="n">
        <x:f>'Модель'!X33-'Модель'!W44</x:f>
        <x:v>0</x:v>
      </x:c>
      <x:c r="Y9" s="94" t="n">
        <x:f>'Модель'!Y33-'Модель'!X44</x:f>
        <x:v>0</x:v>
      </x:c>
      <x:c r="Z9" s="94" t="n">
        <x:f>'Модель'!Z33-'Модель'!Y44</x:f>
        <x:v>0</x:v>
      </x:c>
      <x:c r="AA9" s="94" t="n">
        <x:f>'Модель'!AA33-'Модель'!Z44</x:f>
        <x:v>0</x:v>
      </x:c>
      <x:c r="AB9" s="94" t="n">
        <x:f>'Модель'!AB33-'Модель'!AA44</x:f>
        <x:v>0</x:v>
      </x:c>
      <x:c r="AC9" s="94" t="n">
        <x:f>'Модель'!AC33-'Модель'!AB44</x:f>
        <x:v>0</x:v>
      </x:c>
      <x:c r="AD9" s="94" t="n">
        <x:f>'Модель'!AD33-'Модель'!AC44</x:f>
        <x:v>0</x:v>
      </x:c>
      <x:c r="AE9" s="94" t="n">
        <x:f>'Модель'!AE33-'Модель'!AD44</x:f>
        <x:v>0</x:v>
      </x:c>
      <x:c r="AF9" s="94" t="n">
        <x:f>'Модель'!AF33-'Модель'!AE44</x:f>
        <x:v>0</x:v>
      </x:c>
      <x:c r="AG9" s="94" t="n">
        <x:f>'Модель'!AG33-'Модель'!AF44</x:f>
        <x:v>0</x:v>
      </x:c>
      <x:c r="AH9" s="94" t="n">
        <x:f>'Модель'!AH33-'Модель'!AG44</x:f>
        <x:v>0</x:v>
      </x:c>
      <x:c r="AI9" s="94" t="n">
        <x:f>'Модель'!AI33-'Модель'!AH44</x:f>
        <x:v>0</x:v>
      </x:c>
      <x:c r="AJ9" s="94" t="n">
        <x:f>'Модель'!AJ33-'Модель'!AI44</x:f>
        <x:v>0</x:v>
      </x:c>
      <x:c r="AK9" s="94" t="n">
        <x:f>'Модель'!AK33-'Модель'!AJ44</x:f>
        <x:v>0</x:v>
      </x:c>
      <x:c r="AL9" s="94" t="n">
        <x:f>'Модель'!AL33-'Модель'!AK44</x:f>
        <x:v>0</x:v>
      </x:c>
      <x:c r="AM9" s="94" t="n">
        <x:f>'Модель'!AM33-'Модель'!AL44</x:f>
        <x:v>0</x:v>
      </x:c>
    </x:row>
    <x:row r="10" ht="22" customHeight="1">
      <x:c r="A10" s="56"/>
      <x:c r="B10" s="56"/>
      <x:c r="C10" s="56" t="str">
        <x:v>Движение основного долга</x:v>
      </x:c>
      <x:c r="D10" s="94" t="n">
        <x:f>'Кредит'!D8-'Кредит'!D13-'Кредит'!D14</x:f>
        <x:v>0</x:v>
      </x:c>
      <x:c r="E10" s="94" t="n">
        <x:f>'Кредит'!E8-'Кредит'!E13-'Кредит'!E14</x:f>
        <x:v>0</x:v>
      </x:c>
      <x:c r="F10" s="94" t="n">
        <x:f>'Кредит'!F8-'Кредит'!F13-'Кредит'!F14</x:f>
        <x:v>0</x:v>
      </x:c>
      <x:c r="G10" s="94" t="n">
        <x:f>'Кредит'!G8-'Кредит'!G13-'Кредит'!G14</x:f>
        <x:v>0</x:v>
      </x:c>
      <x:c r="H10" s="94" t="n">
        <x:f>'Кредит'!H8-'Кредит'!H13-'Кредит'!H14</x:f>
        <x:v>0</x:v>
      </x:c>
      <x:c r="I10" s="94" t="n">
        <x:f>'Кредит'!I8-'Кредит'!I13-'Кредит'!I14</x:f>
        <x:v>0</x:v>
      </x:c>
      <x:c r="J10" s="94" t="n">
        <x:f>'Кредит'!J8-'Кредит'!J13-'Кредит'!J14</x:f>
        <x:v>0</x:v>
      </x:c>
      <x:c r="K10" s="94" t="n">
        <x:f>'Кредит'!K8-'Кредит'!K13-'Кредит'!K14</x:f>
        <x:v>0</x:v>
      </x:c>
      <x:c r="L10" s="94" t="n">
        <x:f>'Кредит'!L8-'Кредит'!L13-'Кредит'!L14</x:f>
        <x:v>0</x:v>
      </x:c>
      <x:c r="M10" s="94" t="n">
        <x:f>'Кредит'!M8-'Кредит'!M13-'Кредит'!M14</x:f>
        <x:v>0</x:v>
      </x:c>
      <x:c r="N10" s="94" t="n">
        <x:f>'Кредит'!N8-'Кредит'!N13-'Кредит'!N14</x:f>
        <x:v>0</x:v>
      </x:c>
      <x:c r="O10" s="94" t="n">
        <x:f>'Кредит'!O8-'Кредит'!O13-'Кредит'!O14</x:f>
        <x:v>0</x:v>
      </x:c>
      <x:c r="P10" s="94" t="n">
        <x:f>'Кредит'!P8-'Кредит'!P13-'Кредит'!P14</x:f>
        <x:v>0</x:v>
      </x:c>
      <x:c r="Q10" s="94" t="n">
        <x:f>'Кредит'!Q8-'Кредит'!Q13-'Кредит'!Q14</x:f>
        <x:v>0</x:v>
      </x:c>
      <x:c r="R10" s="94" t="n">
        <x:f>'Кредит'!R8-'Кредит'!R13-'Кредит'!R14</x:f>
        <x:v>0</x:v>
      </x:c>
      <x:c r="S10" s="94" t="n">
        <x:f>'Кредит'!S8-'Кредит'!S13-'Кредит'!S14</x:f>
        <x:v>0</x:v>
      </x:c>
      <x:c r="T10" s="94" t="n">
        <x:f>'Кредит'!T8-'Кредит'!T13-'Кредит'!T14</x:f>
        <x:v>0</x:v>
      </x:c>
      <x:c r="U10" s="94" t="n">
        <x:f>'Кредит'!U8-'Кредит'!U13-'Кредит'!U14</x:f>
        <x:v>0</x:v>
      </x:c>
      <x:c r="V10" s="94" t="n">
        <x:f>'Кредит'!V8-'Кредит'!V13-'Кредит'!V14</x:f>
        <x:v>0</x:v>
      </x:c>
      <x:c r="W10" s="94" t="n">
        <x:f>'Кредит'!W8-'Кредит'!W13-'Кредит'!W14</x:f>
        <x:v>0</x:v>
      </x:c>
      <x:c r="X10" s="94" t="n">
        <x:f>'Кредит'!X8-'Кредит'!X13-'Кредит'!X14</x:f>
        <x:v>0</x:v>
      </x:c>
      <x:c r="Y10" s="94" t="n">
        <x:f>'Кредит'!Y8-'Кредит'!Y13-'Кредит'!Y14</x:f>
        <x:v>0</x:v>
      </x:c>
      <x:c r="Z10" s="94" t="n">
        <x:f>'Кредит'!Z8-'Кредит'!Z13-'Кредит'!Z14</x:f>
        <x:v>0</x:v>
      </x:c>
      <x:c r="AA10" s="94" t="n">
        <x:f>'Кредит'!AA8-'Кредит'!AA13-'Кредит'!AA14</x:f>
        <x:v>0</x:v>
      </x:c>
      <x:c r="AB10" s="94" t="n">
        <x:f>'Кредит'!AB8-'Кредит'!AB13-'Кредит'!AB14</x:f>
        <x:v>0</x:v>
      </x:c>
      <x:c r="AC10" s="94" t="n">
        <x:f>'Кредит'!AC8-'Кредит'!AC13-'Кредит'!AC14</x:f>
        <x:v>0</x:v>
      </x:c>
      <x:c r="AD10" s="94" t="n">
        <x:f>'Кредит'!AD8-'Кредит'!AD13-'Кредит'!AD14</x:f>
        <x:v>0</x:v>
      </x:c>
      <x:c r="AE10" s="94" t="n">
        <x:f>'Кредит'!AE8-'Кредит'!AE13-'Кредит'!AE14</x:f>
        <x:v>0</x:v>
      </x:c>
      <x:c r="AF10" s="94" t="n">
        <x:f>'Кредит'!AF8-'Кредит'!AF13-'Кредит'!AF14</x:f>
        <x:v>0</x:v>
      </x:c>
      <x:c r="AG10" s="94" t="n">
        <x:f>'Кредит'!AG8-'Кредит'!AG13-'Кредит'!AG14</x:f>
        <x:v>0</x:v>
      </x:c>
      <x:c r="AH10" s="94" t="n">
        <x:f>'Кредит'!AH8-'Кредит'!AH13-'Кредит'!AH14</x:f>
        <x:v>0</x:v>
      </x:c>
      <x:c r="AI10" s="94" t="n">
        <x:f>'Кредит'!AI8-'Кредит'!AI13-'Кредит'!AI14</x:f>
        <x:v>0</x:v>
      </x:c>
      <x:c r="AJ10" s="94" t="n">
        <x:f>'Кредит'!AJ8-'Кредит'!AJ13-'Кредит'!AJ14</x:f>
        <x:v>0</x:v>
      </x:c>
      <x:c r="AK10" s="94" t="n">
        <x:f>'Кредит'!AK8-'Кредит'!AK13-'Кредит'!AK14</x:f>
        <x:v>0</x:v>
      </x:c>
      <x:c r="AL10" s="94" t="n">
        <x:f>'Кредит'!AL8-'Кредит'!AL13-'Кредит'!AL14</x:f>
        <x:v>0</x:v>
      </x:c>
      <x:c r="AM10" s="94" t="n">
        <x:f>'Кредит'!AM8-'Кредит'!AM13-'Кредит'!AM14</x:f>
        <x:v>0</x:v>
      </x:c>
    </x:row>
    <x:row r="11" ht="22" customHeight="1">
      <x:c r="A11" s="56"/>
      <x:c r="B11" s="56"/>
      <x:c r="C11" s="56" t="str">
        <x:v>Поток владельца и свободный остаток</x:v>
      </x:c>
      <x:c r="D11" s="94" t="n">
        <x:f>'Модель'!D46-'Вводные'!$D$41-'Модель'!D47+'Модель'!D42</x:f>
        <x:v>0</x:v>
      </x:c>
      <x:c r="E11" s="94" t="n">
        <x:f>'Модель'!E46-'Модель'!D46-'Модель'!E47+'Модель'!E42</x:f>
        <x:v>-2.3283064365386963e-10</x:v>
      </x:c>
      <x:c r="F11" s="94" t="n">
        <x:f>'Модель'!F46-'Модель'!E46-'Модель'!F47+'Модель'!F42</x:f>
        <x:v>-2.6193447411060333e-10</x:v>
      </x:c>
      <x:c r="G11" s="94" t="n">
        <x:f>'Модель'!G46-'Модель'!F46-'Модель'!G47+'Модель'!G42</x:f>
        <x:v>4.656612873077393e-10</x:v>
      </x:c>
      <x:c r="H11" s="94" t="n">
        <x:f>'Модель'!H46-'Модель'!G46-'Модель'!H47+'Модель'!H42</x:f>
        <x:v>0</x:v>
      </x:c>
      <x:c r="I11" s="94" t="n">
        <x:f>'Модель'!I46-'Модель'!H46-'Модель'!I47+'Модель'!I42</x:f>
        <x:v>0</x:v>
      </x:c>
      <x:c r="J11" s="94" t="n">
        <x:f>'Модель'!J46-'Модель'!I46-'Модель'!J47+'Модель'!J42</x:f>
        <x:v>0</x:v>
      </x:c>
      <x:c r="K11" s="94" t="n">
        <x:f>'Модель'!K46-'Модель'!J46-'Модель'!K47+'Модель'!K42</x:f>
        <x:v>9.313225746154785e-10</x:v>
      </x:c>
      <x:c r="L11" s="94" t="n">
        <x:f>'Модель'!L46-'Модель'!K46-'Модель'!L47+'Модель'!L42</x:f>
        <x:v>0</x:v>
      </x:c>
      <x:c r="M11" s="94" t="n">
        <x:f>'Модель'!M46-'Модель'!L46-'Модель'!M47+'Модель'!M42</x:f>
        <x:v>0</x:v>
      </x:c>
      <x:c r="N11" s="94" t="n">
        <x:f>'Модель'!N46-'Модель'!M46-'Модель'!N47+'Модель'!N42</x:f>
        <x:v>0</x:v>
      </x:c>
      <x:c r="O11" s="94" t="n">
        <x:f>'Модель'!O46-'Модель'!N46-'Модель'!O47+'Модель'!O42</x:f>
        <x:v>0</x:v>
      </x:c>
      <x:c r="P11" s="94" t="n">
        <x:f>'Модель'!P46-'Модель'!O46-'Модель'!P47+'Модель'!P42</x:f>
        <x:v>0</x:v>
      </x:c>
      <x:c r="Q11" s="94" t="n">
        <x:f>'Модель'!Q46-'Модель'!P46-'Модель'!Q47+'Модель'!Q42</x:f>
        <x:v>9.313225746154785e-10</x:v>
      </x:c>
      <x:c r="R11" s="94" t="n">
        <x:f>'Модель'!R46-'Модель'!Q46-'Модель'!R47+'Модель'!R42</x:f>
        <x:v>9.313225746154785e-10</x:v>
      </x:c>
      <x:c r="S11" s="94" t="n">
        <x:f>'Модель'!S46-'Модель'!R46-'Модель'!S47+'Модель'!S42</x:f>
        <x:v>9.313225746154785e-10</x:v>
      </x:c>
      <x:c r="T11" s="94" t="n">
        <x:f>'Модель'!T46-'Модель'!S46-'Модель'!T47+'Модель'!T42</x:f>
        <x:v>9.313225746154785e-10</x:v>
      </x:c>
      <x:c r="U11" s="94" t="n">
        <x:f>'Модель'!U46-'Модель'!T46-'Модель'!U47+'Модель'!U42</x:f>
        <x:v>-9.313225746154785e-10</x:v>
      </x:c>
      <x:c r="V11" s="94" t="n">
        <x:f>'Модель'!V46-'Модель'!U46-'Модель'!V47+'Модель'!V42</x:f>
        <x:v>-9.313225746154785e-10</x:v>
      </x:c>
      <x:c r="W11" s="94" t="n">
        <x:f>'Модель'!W46-'Модель'!V46-'Модель'!W47+'Модель'!W42</x:f>
        <x:v>9.313225746154785e-10</x:v>
      </x:c>
      <x:c r="X11" s="94" t="n">
        <x:f>'Модель'!X46-'Модель'!W46-'Модель'!X47+'Модель'!X42</x:f>
        <x:v>9.313225746154785e-10</x:v>
      </x:c>
      <x:c r="Y11" s="94" t="n">
        <x:f>'Модель'!Y46-'Модель'!X46-'Модель'!Y47+'Модель'!Y42</x:f>
        <x:v>9.313225746154785e-10</x:v>
      </x:c>
      <x:c r="Z11" s="94" t="n">
        <x:f>'Модель'!Z46-'Модель'!Y46-'Модель'!Z47+'Модель'!Z42</x:f>
        <x:v>-9.313225746154785e-10</x:v>
      </x:c>
      <x:c r="AA11" s="94" t="n">
        <x:f>'Модель'!AA46-'Модель'!Z46-'Модель'!AA47+'Модель'!AA42</x:f>
        <x:v>9.313225746154785e-10</x:v>
      </x:c>
      <x:c r="AB11" s="94" t="n">
        <x:f>'Модель'!AB46-'Модель'!AA46-'Модель'!AB47+'Модель'!AB42</x:f>
        <x:v>-9.313225746154785e-10</x:v>
      </x:c>
      <x:c r="AC11" s="94" t="n">
        <x:f>'Модель'!AC46-'Модель'!AB46-'Модель'!AC47+'Модель'!AC42</x:f>
        <x:v>9.313225746154785e-10</x:v>
      </x:c>
      <x:c r="AD11" s="94" t="n">
        <x:f>'Модель'!AD46-'Модель'!AC46-'Модель'!AD47+'Модель'!AD42</x:f>
        <x:v>9.313225746154785e-10</x:v>
      </x:c>
      <x:c r="AE11" s="94" t="n">
        <x:f>'Модель'!AE46-'Модель'!AD46-'Модель'!AE47+'Модель'!AE42</x:f>
        <x:v>9.313225746154785e-10</x:v>
      </x:c>
      <x:c r="AF11" s="94" t="n">
        <x:f>'Модель'!AF46-'Модель'!AE46-'Модель'!AF47+'Модель'!AF42</x:f>
        <x:v>9.313225746154785e-10</x:v>
      </x:c>
      <x:c r="AG11" s="94" t="n">
        <x:f>'Модель'!AG46-'Модель'!AF46-'Модель'!AG47+'Модель'!AG42</x:f>
        <x:v>9.313225746154785e-10</x:v>
      </x:c>
      <x:c r="AH11" s="94" t="n">
        <x:f>'Модель'!AH46-'Модель'!AG46-'Модель'!AH47+'Модель'!AH42</x:f>
        <x:v>9.313225746154785e-10</x:v>
      </x:c>
      <x:c r="AI11" s="94" t="n">
        <x:f>'Модель'!AI46-'Модель'!AH46-'Модель'!AI47+'Модель'!AI42</x:f>
        <x:v>9.313225746154785e-10</x:v>
      </x:c>
      <x:c r="AJ11" s="94" t="n">
        <x:f>'Модель'!AJ46-'Модель'!AI46-'Модель'!AJ47+'Модель'!AJ42</x:f>
        <x:v>9.313225746154785e-10</x:v>
      </x:c>
      <x:c r="AK11" s="94" t="n">
        <x:f>'Модель'!AK46-'Модель'!AJ46-'Модель'!AK47+'Модель'!AK42</x:f>
        <x:v>9.313225746154785e-10</x:v>
      </x:c>
      <x:c r="AL11" s="94" t="n">
        <x:f>'Модель'!AL46-'Модель'!AK46-'Модель'!AL47+'Модель'!AL42</x:f>
        <x:v>9.313225746154785e-10</x:v>
      </x:c>
      <x:c r="AM11" s="94" t="n">
        <x:f>'Модель'!AM46-'Модель'!AL46-'Модель'!AM47+'Модель'!AM42</x:f>
        <x:v>9.313225746154785e-10</x:v>
      </x:c>
    </x:row>
    <x:row r="12" ht="22" customHeight="1">
      <x:c r="A12" s="56"/>
      <x:c r="B12" s="56"/>
      <x:c r="C12" s="56" t="str">
        <x:v>Старт: источники минус потребность</x:v>
      </x:c>
      <x:c r="D12" s="94" t="n">
        <x:f>SUM('Вводные'!$D$30,'Вводные'!$D$44)-'Вводные'!$D$57</x:f>
        <x:v>0</x:v>
      </x:c>
      <x:c r="E12" s="94" t="n">
        <x:f>SUM('Вводные'!$D$30,'Вводные'!$D$44)-'Вводные'!$D$57</x:f>
        <x:v>0</x:v>
      </x:c>
      <x:c r="F12" s="94" t="n">
        <x:f>SUM('Вводные'!$D$30,'Вводные'!$D$44)-'Вводные'!$D$57</x:f>
        <x:v>0</x:v>
      </x:c>
      <x:c r="G12" s="94" t="n">
        <x:f>SUM('Вводные'!$D$30,'Вводные'!$D$44)-'Вводные'!$D$57</x:f>
        <x:v>0</x:v>
      </x:c>
      <x:c r="H12" s="94" t="n">
        <x:f>SUM('Вводные'!$D$30,'Вводные'!$D$44)-'Вводные'!$D$57</x:f>
        <x:v>0</x:v>
      </x:c>
      <x:c r="I12" s="94" t="n">
        <x:f>SUM('Вводные'!$D$30,'Вводные'!$D$44)-'Вводные'!$D$57</x:f>
        <x:v>0</x:v>
      </x:c>
      <x:c r="J12" s="94" t="n">
        <x:f>SUM('Вводные'!$D$30,'Вводные'!$D$44)-'Вводные'!$D$57</x:f>
        <x:v>0</x:v>
      </x:c>
      <x:c r="K12" s="94" t="n">
        <x:f>SUM('Вводные'!$D$30,'Вводные'!$D$44)-'Вводные'!$D$57</x:f>
        <x:v>0</x:v>
      </x:c>
      <x:c r="L12" s="94" t="n">
        <x:f>SUM('Вводные'!$D$30,'Вводные'!$D$44)-'Вводные'!$D$57</x:f>
        <x:v>0</x:v>
      </x:c>
      <x:c r="M12" s="94" t="n">
        <x:f>SUM('Вводные'!$D$30,'Вводные'!$D$44)-'Вводные'!$D$57</x:f>
        <x:v>0</x:v>
      </x:c>
      <x:c r="N12" s="94" t="n">
        <x:f>SUM('Вводные'!$D$30,'Вводные'!$D$44)-'Вводные'!$D$57</x:f>
        <x:v>0</x:v>
      </x:c>
      <x:c r="O12" s="94" t="n">
        <x:f>SUM('Вводные'!$D$30,'Вводные'!$D$44)-'Вводные'!$D$57</x:f>
        <x:v>0</x:v>
      </x:c>
      <x:c r="P12" s="94" t="n">
        <x:f>SUM('Вводные'!$D$30,'Вводные'!$D$44)-'Вводные'!$D$57</x:f>
        <x:v>0</x:v>
      </x:c>
      <x:c r="Q12" s="94" t="n">
        <x:f>SUM('Вводные'!$D$30,'Вводные'!$D$44)-'Вводные'!$D$57</x:f>
        <x:v>0</x:v>
      </x:c>
      <x:c r="R12" s="94" t="n">
        <x:f>SUM('Вводные'!$D$30,'Вводные'!$D$44)-'Вводные'!$D$57</x:f>
        <x:v>0</x:v>
      </x:c>
      <x:c r="S12" s="94" t="n">
        <x:f>SUM('Вводные'!$D$30,'Вводные'!$D$44)-'Вводные'!$D$57</x:f>
        <x:v>0</x:v>
      </x:c>
      <x:c r="T12" s="94" t="n">
        <x:f>SUM('Вводные'!$D$30,'Вводные'!$D$44)-'Вводные'!$D$57</x:f>
        <x:v>0</x:v>
      </x:c>
      <x:c r="U12" s="94" t="n">
        <x:f>SUM('Вводные'!$D$30,'Вводные'!$D$44)-'Вводные'!$D$57</x:f>
        <x:v>0</x:v>
      </x:c>
      <x:c r="V12" s="94" t="n">
        <x:f>SUM('Вводные'!$D$30,'Вводные'!$D$44)-'Вводные'!$D$57</x:f>
        <x:v>0</x:v>
      </x:c>
      <x:c r="W12" s="94" t="n">
        <x:f>SUM('Вводные'!$D$30,'Вводные'!$D$44)-'Вводные'!$D$57</x:f>
        <x:v>0</x:v>
      </x:c>
      <x:c r="X12" s="94" t="n">
        <x:f>SUM('Вводные'!$D$30,'Вводные'!$D$44)-'Вводные'!$D$57</x:f>
        <x:v>0</x:v>
      </x:c>
      <x:c r="Y12" s="94" t="n">
        <x:f>SUM('Вводные'!$D$30,'Вводные'!$D$44)-'Вводные'!$D$57</x:f>
        <x:v>0</x:v>
      </x:c>
      <x:c r="Z12" s="94" t="n">
        <x:f>SUM('Вводные'!$D$30,'Вводные'!$D$44)-'Вводные'!$D$57</x:f>
        <x:v>0</x:v>
      </x:c>
      <x:c r="AA12" s="94" t="n">
        <x:f>SUM('Вводные'!$D$30,'Вводные'!$D$44)-'Вводные'!$D$57</x:f>
        <x:v>0</x:v>
      </x:c>
      <x:c r="AB12" s="94" t="n">
        <x:f>SUM('Вводные'!$D$30,'Вводные'!$D$44)-'Вводные'!$D$57</x:f>
        <x:v>0</x:v>
      </x:c>
      <x:c r="AC12" s="94" t="n">
        <x:f>SUM('Вводные'!$D$30,'Вводные'!$D$44)-'Вводные'!$D$57</x:f>
        <x:v>0</x:v>
      </x:c>
      <x:c r="AD12" s="94" t="n">
        <x:f>SUM('Вводные'!$D$30,'Вводные'!$D$44)-'Вводные'!$D$57</x:f>
        <x:v>0</x:v>
      </x:c>
      <x:c r="AE12" s="94" t="n">
        <x:f>SUM('Вводные'!$D$30,'Вводные'!$D$44)-'Вводные'!$D$57</x:f>
        <x:v>0</x:v>
      </x:c>
      <x:c r="AF12" s="94" t="n">
        <x:f>SUM('Вводные'!$D$30,'Вводные'!$D$44)-'Вводные'!$D$57</x:f>
        <x:v>0</x:v>
      </x:c>
      <x:c r="AG12" s="94" t="n">
        <x:f>SUM('Вводные'!$D$30,'Вводные'!$D$44)-'Вводные'!$D$57</x:f>
        <x:v>0</x:v>
      </x:c>
      <x:c r="AH12" s="94" t="n">
        <x:f>SUM('Вводные'!$D$30,'Вводные'!$D$44)-'Вводные'!$D$57</x:f>
        <x:v>0</x:v>
      </x:c>
      <x:c r="AI12" s="94" t="n">
        <x:f>SUM('Вводные'!$D$30,'Вводные'!$D$44)-'Вводные'!$D$57</x:f>
        <x:v>0</x:v>
      </x:c>
      <x:c r="AJ12" s="94" t="n">
        <x:f>SUM('Вводные'!$D$30,'Вводные'!$D$44)-'Вводные'!$D$57</x:f>
        <x:v>0</x:v>
      </x:c>
      <x:c r="AK12" s="94" t="n">
        <x:f>SUM('Вводные'!$D$30,'Вводные'!$D$44)-'Вводные'!$D$57</x:f>
        <x:v>0</x:v>
      </x:c>
      <x:c r="AL12" s="94" t="n">
        <x:f>SUM('Вводные'!$D$30,'Вводные'!$D$44)-'Вводные'!$D$57</x:f>
        <x:v>0</x:v>
      </x:c>
      <x:c r="AM12" s="94" t="n">
        <x:f>SUM('Вводные'!$D$30,'Вводные'!$D$44)-'Вводные'!$D$57</x:f>
        <x:v>0</x:v>
      </x:c>
    </x:row>
    <x:row r="13" ht="22" customHeight="1">
      <x:c r="A13" s="56"/>
      <x:c r="B13" s="56"/>
      <x:c r="C13" s="56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63"/>
      <x:c r="Q13" s="63"/>
      <x:c r="R13" s="63"/>
      <x:c r="S13" s="63"/>
      <x:c r="T13" s="63"/>
      <x:c r="U13" s="63"/>
      <x:c r="V13" s="63"/>
      <x:c r="W13" s="63"/>
      <x:c r="X13" s="63"/>
      <x:c r="Y13" s="63"/>
      <x:c r="Z13" s="63"/>
      <x:c r="AA13" s="63"/>
      <x:c r="AB13" s="63"/>
      <x:c r="AC13" s="63"/>
      <x:c r="AD13" s="63"/>
      <x:c r="AE13" s="63"/>
      <x:c r="AF13" s="63"/>
      <x:c r="AG13" s="63"/>
      <x:c r="AH13" s="63"/>
      <x:c r="AI13" s="63"/>
      <x:c r="AJ13" s="63"/>
      <x:c r="AK13" s="63"/>
      <x:c r="AL13" s="63"/>
      <x:c r="AM13" s="63"/>
    </x:row>
    <x:row r="14" ht="22" customHeight="1">
      <x:c r="A14" s="56"/>
      <x:c r="B14" s="56"/>
      <x:c r="C14" s="56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63"/>
      <x:c r="Q14" s="63"/>
      <x:c r="R14" s="63"/>
      <x:c r="S14" s="63"/>
      <x:c r="T14" s="63"/>
      <x:c r="U14" s="63"/>
      <x:c r="V14" s="63"/>
      <x:c r="W14" s="63"/>
      <x:c r="X14" s="63"/>
      <x:c r="Y14" s="63"/>
      <x:c r="Z14" s="63"/>
      <x:c r="AA14" s="63"/>
      <x:c r="AB14" s="63"/>
      <x:c r="AC14" s="63"/>
      <x:c r="AD14" s="63"/>
      <x:c r="AE14" s="63"/>
      <x:c r="AF14" s="63"/>
      <x:c r="AG14" s="63"/>
      <x:c r="AH14" s="63"/>
      <x:c r="AI14" s="63"/>
      <x:c r="AJ14" s="63"/>
      <x:c r="AK14" s="63"/>
      <x:c r="AL14" s="63"/>
      <x:c r="AM14" s="63"/>
    </x:row>
    <x:row r="15" ht="22" customHeight="1">
      <x:c r="A15" s="56"/>
      <x:c r="B15" s="56"/>
      <x:c r="C15" s="56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63"/>
      <x:c r="Q15" s="63"/>
      <x:c r="R15" s="63"/>
      <x:c r="S15" s="63"/>
      <x:c r="T15" s="63"/>
      <x:c r="U15" s="63"/>
      <x:c r="V15" s="63"/>
      <x:c r="W15" s="63"/>
      <x:c r="X15" s="63"/>
      <x:c r="Y15" s="63"/>
      <x:c r="Z15" s="63"/>
      <x:c r="AA15" s="63"/>
      <x:c r="AB15" s="63"/>
      <x:c r="AC15" s="63"/>
      <x:c r="AD15" s="63"/>
      <x:c r="AE15" s="63"/>
      <x:c r="AF15" s="63"/>
      <x:c r="AG15" s="63"/>
      <x:c r="AH15" s="63"/>
      <x:c r="AI15" s="63"/>
      <x:c r="AJ15" s="63"/>
      <x:c r="AK15" s="63"/>
      <x:c r="AL15" s="63"/>
      <x:c r="AM15" s="63"/>
    </x:row>
    <x:row r="16" ht="22" customHeight="1">
      <x:c r="A16" s="56"/>
      <x:c r="B16" s="56"/>
      <x:c r="C16" s="56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63"/>
      <x:c r="Q16" s="63"/>
      <x:c r="R16" s="63"/>
      <x:c r="S16" s="63"/>
      <x:c r="T16" s="63"/>
      <x:c r="U16" s="63"/>
      <x:c r="V16" s="63"/>
      <x:c r="W16" s="63"/>
      <x:c r="X16" s="63"/>
      <x:c r="Y16" s="63"/>
      <x:c r="Z16" s="63"/>
      <x:c r="AA16" s="63"/>
      <x:c r="AB16" s="63"/>
      <x:c r="AC16" s="63"/>
      <x:c r="AD16" s="63"/>
      <x:c r="AE16" s="63"/>
      <x:c r="AF16" s="63"/>
      <x:c r="AG16" s="63"/>
      <x:c r="AH16" s="63"/>
      <x:c r="AI16" s="63"/>
      <x:c r="AJ16" s="63"/>
      <x:c r="AK16" s="63"/>
      <x:c r="AL16" s="63"/>
      <x:c r="AM16" s="63"/>
    </x:row>
    <x:row r="17" ht="22" customHeight="1">
      <x:c r="A17" s="56"/>
      <x:c r="B17" s="56"/>
      <x:c r="C17" s="56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63"/>
      <x:c r="Q17" s="63"/>
      <x:c r="R17" s="63"/>
      <x:c r="S17" s="63"/>
      <x:c r="T17" s="63"/>
      <x:c r="U17" s="63"/>
      <x:c r="V17" s="63"/>
      <x:c r="W17" s="63"/>
      <x:c r="X17" s="63"/>
      <x:c r="Y17" s="63"/>
      <x:c r="Z17" s="63"/>
      <x:c r="AA17" s="63"/>
      <x:c r="AB17" s="63"/>
      <x:c r="AC17" s="63"/>
      <x:c r="AD17" s="63"/>
      <x:c r="AE17" s="63"/>
      <x:c r="AF17" s="63"/>
      <x:c r="AG17" s="63"/>
      <x:c r="AH17" s="63"/>
      <x:c r="AI17" s="63"/>
      <x:c r="AJ17" s="63"/>
      <x:c r="AK17" s="63"/>
      <x:c r="AL17" s="63"/>
      <x:c r="AM17" s="63"/>
    </x:row>
  </x:sheetData>
  <x:conditionalFormatting sqref="D8:AM12">
    <x:cfRule type="expression" dxfId="2" priority="1">
      <x:formula>ABS(D8)&gt;0.01</x:formula>
    </x:cfRule>
  </x:conditionalFormatting>
  <x:pageMargins left="0.7" right="0.7" top="0.75" bottom="0.75" header="0.3" footer="0.3"/>
</x:worksheet>
</file>